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Лист1!$A$2:$O$94</definedName>
  </definedNames>
  <calcPr calcId="125725"/>
</workbook>
</file>

<file path=xl/calcChain.xml><?xml version="1.0" encoding="utf-8"?>
<calcChain xmlns="http://schemas.openxmlformats.org/spreadsheetml/2006/main">
  <c r="H26" i="1"/>
  <c r="L85"/>
  <c r="J85"/>
  <c r="K86"/>
  <c r="L86"/>
  <c r="J68"/>
  <c r="K68"/>
  <c r="L68"/>
  <c r="H63"/>
  <c r="L71"/>
  <c r="H85" l="1"/>
  <c r="H23"/>
  <c r="H24"/>
  <c r="H25"/>
  <c r="H22"/>
  <c r="J86"/>
  <c r="H54"/>
  <c r="J88" l="1"/>
  <c r="J87"/>
  <c r="J75"/>
  <c r="H75" s="1"/>
  <c r="J89" l="1"/>
  <c r="L88"/>
  <c r="I88"/>
  <c r="K88"/>
  <c r="H67"/>
  <c r="H73"/>
  <c r="H74"/>
  <c r="H72"/>
  <c r="H48"/>
  <c r="H49"/>
  <c r="H12"/>
  <c r="H11"/>
  <c r="H88" l="1"/>
  <c r="J53"/>
  <c r="J55" s="1"/>
  <c r="J36"/>
  <c r="K71" l="1"/>
  <c r="J71"/>
  <c r="I71"/>
  <c r="H70"/>
  <c r="H69"/>
  <c r="H20"/>
  <c r="H19"/>
  <c r="H18"/>
  <c r="J31"/>
  <c r="H32"/>
  <c r="H80"/>
  <c r="I81"/>
  <c r="K81"/>
  <c r="L81"/>
  <c r="J82"/>
  <c r="H59"/>
  <c r="J42"/>
  <c r="H41"/>
  <c r="I86"/>
  <c r="K85"/>
  <c r="I85"/>
  <c r="H40"/>
  <c r="H71" l="1"/>
  <c r="J33"/>
  <c r="H86"/>
  <c r="H15"/>
  <c r="H16"/>
  <c r="H14"/>
  <c r="J62"/>
  <c r="J58"/>
  <c r="J37"/>
  <c r="L58"/>
  <c r="K58"/>
  <c r="I58"/>
  <c r="H57"/>
  <c r="H56"/>
  <c r="H38"/>
  <c r="I42"/>
  <c r="K42"/>
  <c r="L42"/>
  <c r="L62"/>
  <c r="K62"/>
  <c r="I62"/>
  <c r="H61"/>
  <c r="H60"/>
  <c r="H47"/>
  <c r="K84"/>
  <c r="L84"/>
  <c r="I84"/>
  <c r="K87"/>
  <c r="L87"/>
  <c r="L90" s="1"/>
  <c r="I87"/>
  <c r="H66"/>
  <c r="H31"/>
  <c r="H10"/>
  <c r="H62" l="1"/>
  <c r="H58"/>
  <c r="H87"/>
  <c r="H36"/>
  <c r="J44"/>
  <c r="J50" s="1"/>
  <c r="H35"/>
  <c r="J78"/>
  <c r="J81" s="1"/>
  <c r="H81" s="1"/>
  <c r="K83"/>
  <c r="L83"/>
  <c r="I83"/>
  <c r="K82"/>
  <c r="L82"/>
  <c r="I82"/>
  <c r="H77"/>
  <c r="H51"/>
  <c r="H43"/>
  <c r="H34"/>
  <c r="K33"/>
  <c r="L33"/>
  <c r="I33"/>
  <c r="H28"/>
  <c r="H29"/>
  <c r="H9"/>
  <c r="H8"/>
  <c r="H7"/>
  <c r="K90" l="1"/>
  <c r="H82"/>
  <c r="I90"/>
  <c r="J83"/>
  <c r="H83" s="1"/>
  <c r="J84"/>
  <c r="K89"/>
  <c r="I68"/>
  <c r="I89" s="1"/>
  <c r="K55"/>
  <c r="L55"/>
  <c r="I55"/>
  <c r="K50"/>
  <c r="L50"/>
  <c r="I50"/>
  <c r="K37"/>
  <c r="L37"/>
  <c r="I37"/>
  <c r="H89" l="1"/>
  <c r="J90"/>
  <c r="H90" s="1"/>
  <c r="H50"/>
  <c r="H79"/>
  <c r="H33"/>
  <c r="H39"/>
  <c r="H42" s="1"/>
  <c r="H44"/>
  <c r="H45"/>
  <c r="H46"/>
  <c r="H52"/>
  <c r="H53"/>
  <c r="H55"/>
  <c r="H64"/>
  <c r="H68"/>
  <c r="H30"/>
  <c r="H37"/>
  <c r="H84"/>
</calcChain>
</file>

<file path=xl/sharedStrings.xml><?xml version="1.0" encoding="utf-8"?>
<sst xmlns="http://schemas.openxmlformats.org/spreadsheetml/2006/main" count="157" uniqueCount="102">
  <si>
    <t>№ п/п</t>
  </si>
  <si>
    <t>Наименование, местонахождения объекта, проектная мощность</t>
  </si>
  <si>
    <t xml:space="preserve">Информация о состоянии проектно-сметной документации (ПСД) (N заключения/стадия разработки)
</t>
  </si>
  <si>
    <t>В ценах, утвержденных в ПСД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</si>
  <si>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</si>
  <si>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</si>
  <si>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</si>
  <si>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</si>
  <si>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</si>
  <si>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</si>
  <si>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</si>
  <si>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ГРБС</t>
  </si>
  <si>
    <t>Строительство детской поликлиники в г. Всеволожске на 600 посещений в смену</t>
  </si>
  <si>
    <t>Строительство поликлиники на 380 посещений в смену в г. Гатчина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</si>
  <si>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</si>
  <si>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Комитет по строительству Ленинградской области</t>
  </si>
  <si>
    <t>Сметная стоимость (тыс.руб.)</t>
  </si>
  <si>
    <t>Комитет по здравоохранению  Ленинградской области</t>
  </si>
  <si>
    <t xml:space="preserve">ГКУ «Управление строительства Ленинградской области» </t>
  </si>
  <si>
    <t>2015-2017</t>
  </si>
  <si>
    <t>Планируемые источники финансирования (тыс. рублей)</t>
  </si>
  <si>
    <t>Разработка проектно-сметной документации в 2017 году</t>
  </si>
  <si>
    <t>Концессионер</t>
  </si>
  <si>
    <t>в ценах года начала строительства</t>
  </si>
  <si>
    <t>ГК "Ростех"</t>
  </si>
  <si>
    <t>Итого</t>
  </si>
  <si>
    <t>Заключение экспертизы по проекту
№ 47-1-4-0137-15  от 31.08.15 г,  по сметам №47-1-7-0428-15 от 27.10.15 г</t>
  </si>
  <si>
    <t>Заключение экспертизы по проекту
№ 47-1-4-0101-15  от 02.07.15 г, по сметам №47-1-7-0384-15 от 04.09.15г</t>
  </si>
  <si>
    <t>Заключение экспертизы по проекту
№ 47-1-4-0250-14  от 28.11.14 г,  по сметам №47-1-8-0352-14 от 28.11.14г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</si>
  <si>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</si>
  <si>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</si>
  <si>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Сертолово, 850 посещений в смену</t>
  </si>
  <si>
    <t>2014-2017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</si>
  <si>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</si>
  <si>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</si>
  <si>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>Реконструкция корпуса №10 онкологического диспансера, пос. Кузьмоловский Всеволожского района</t>
  </si>
  <si>
    <t>В том числе 2016 год:</t>
  </si>
  <si>
    <t>Приобретение жилых помещений под размещение медицинского центра в Лодейнопольском районе</t>
  </si>
  <si>
    <t xml:space="preserve"> Приобретение объектов недвижимого имущества для нужд здравоохранения Ленинградской области</t>
  </si>
  <si>
    <t>Строительство поликлиники в г. Мга Кировского района на 150 пос. в смену</t>
  </si>
  <si>
    <t>Строительство поликлиники на 380 пос. в смену в д. Новое Девяткино, в том числе проектные работы</t>
  </si>
  <si>
    <t>Перечень объектов строительство и реконструкция которых предусмотрены в рамках государственной программы Ленинградской области "Развитие здравоохранения в Ленинградской области"</t>
  </si>
  <si>
    <t>139845,25 (июнь 2011)</t>
  </si>
  <si>
    <t>74908,76 (1 кв.2007)</t>
  </si>
  <si>
    <t>Заключение экспертизы по проекту
№ 47-1-5-0389-09  от 09.11.2009г., № 47-1-4-4-0249-13  от 05.11.2013г.(изменения), по сметам № 47-1-7-0770-13 от 28.11.13г</t>
  </si>
  <si>
    <t>Заключение экспертизы по проекту
№ 47-1-4-0395-11  от 30.08.2011 г, по сметам № 47-1-7-0157-11 от 21.09.11г</t>
  </si>
  <si>
    <t>Заключение экспертизы по проекту
№ 47-1-5-0563-08 от 30.12.2008г., № 47-1-1-4-0372-12  от 17.09.2012г.(изменения), по сметам № 47-1-7-0116-13 от 27.02.13г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</si>
  <si>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</si>
  <si>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</si>
  <si>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</si>
  <si>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</si>
  <si>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</si>
  <si>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</si>
  <si>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</si>
  <si>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</si>
  <si>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</si>
  <si>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</si>
  <si>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</si>
  <si>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</si>
  <si>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</si>
  <si>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347378,23 (4 кв. 2012)</t>
  </si>
  <si>
    <t>2014-2015</t>
  </si>
  <si>
    <t>Заключение экспертизы по проекту
№ 47-1-4-0029-14  от 31.01.14 г,  по сметам №47-1-7-0904-16 от 29.12.2016 г</t>
  </si>
  <si>
    <t>2014-2018</t>
  </si>
  <si>
    <t>Заключение экспертизы по проекту
№ 47-1-4-0291-16 от 29.12.16 г,  по сметам №47-1-7-0904-16 от 29.12.2016 г.</t>
  </si>
  <si>
    <t>Разработка проектно-сметной документации в 2016-2017 годах</t>
  </si>
  <si>
    <t>*С учетом неосвоенных средств за предыдущие годы</t>
  </si>
  <si>
    <t>2017*</t>
  </si>
  <si>
    <t>В том числе 2017 год:</t>
  </si>
  <si>
    <t>1.5</t>
  </si>
  <si>
    <t>1.6</t>
  </si>
  <si>
    <t>Строительство и ввод в эксплуатацию перинатального центра в г. Гатчина на 130 коек. Закупка реанимобилей для перевозки взрослых и новорожденных.</t>
  </si>
  <si>
    <t>2018-2019</t>
  </si>
  <si>
    <t>Приобретение 2 модульных фельдшерско-акушерских пунктов - п. Березовик, д. Еремина Гора Тихвинский район</t>
  </si>
  <si>
    <t>12</t>
  </si>
  <si>
    <t>Подпрограмма "Организация территориальной модели здравоохранения Ленинградской области"</t>
  </si>
  <si>
    <t>2014-2021</t>
  </si>
  <si>
    <t>2017-2021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</si>
  <si>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</si>
  <si>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Строительство поликлиники в г. Гатчина</t>
  </si>
  <si>
    <t>2018-2020</t>
  </si>
  <si>
    <t>Заключение экспертизы по проекту
№ 47-1-1-3-0192-16 от 01.09.2016г.</t>
  </si>
  <si>
    <t>2016-2021</t>
  </si>
  <si>
    <t>В том числе 2018 год:</t>
  </si>
  <si>
    <t>1.7</t>
  </si>
  <si>
    <t>1.8</t>
  </si>
  <si>
    <t>1.9</t>
  </si>
  <si>
    <t>1.10</t>
  </si>
  <si>
    <t>2015-2020</t>
  </si>
  <si>
    <t>Приобретение жилого помещения под размещение медицинского учреждения в пос. Бугры во Всеволожском районе</t>
  </si>
  <si>
    <t>Приобретение 2 модульных фельдшерско-акушерских пунктов - д. Пеники, д. Иннолово, Ломоносовский район</t>
  </si>
  <si>
    <t>1.11</t>
  </si>
  <si>
    <t>Нераспределенные средства</t>
  </si>
  <si>
    <t>Приобретение модульного фельдшерско-акушерского пункта - д. Углово Всеволожский район</t>
  </si>
  <si>
    <t>2015-2018</t>
  </si>
  <si>
    <t>1.4</t>
  </si>
  <si>
    <t>Приобретение модульного фельдшерско-акушерского пункта - д. Бор Бокситогорский район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</si>
  <si>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</si>
  <si>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</si>
  <si>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модульного фельдшерско-акушерского пункта - п. Токари Подпорожский район</t>
  </si>
  <si>
    <t>Приобретение модульного фельдшерско-акушерского пункта - п. Коробицыно Выборгский район</t>
  </si>
  <si>
    <t>Сроки строительства (реконструкции) (годы)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</si>
</sst>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BreakPreview" zoomScale="77" zoomScaleNormal="85" zoomScaleSheetLayoutView="77" workbookViewId="0">
      <selection activeCell="A2" sqref="A2:N2"/>
    </sheetView>
  </sheetViews>
  <sheetFormatPr defaultRowHeight="15"/>
  <cols>
    <col min="1" max="1" width="6" style="12" customWidth="1"/>
    <col min="2" max="2" width="32.85546875" style="12" customWidth="1"/>
    <col min="3" max="3" width="17.140625" style="12" customWidth="1"/>
    <col min="4" max="4" width="30.85546875" style="12" customWidth="1"/>
    <col min="5" max="5" width="15.28515625" style="12" customWidth="1"/>
    <col min="6" max="6" width="14.5703125" style="12" customWidth="1"/>
    <col min="7" max="7" width="12.42578125" style="12" customWidth="1"/>
    <col min="8" max="8" width="17" style="12" customWidth="1"/>
    <col min="9" max="9" width="14.28515625" style="12" customWidth="1"/>
    <col min="10" max="10" width="16" style="12" customWidth="1"/>
    <col min="11" max="11" width="14.7109375" style="12" customWidth="1"/>
    <col min="12" max="12" width="14.42578125" style="12" customWidth="1"/>
    <col min="13" max="13" width="19.140625" style="12" customWidth="1"/>
    <col min="14" max="14" width="18" style="12" customWidth="1"/>
    <col min="15" max="15" width="9.140625" style="1"/>
    <col min="16" max="16384" width="9.140625" style="2"/>
  </cols>
  <sheetData>
    <row r="1" spans="1:15" ht="28.5" customHeight="1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40.5" customHeight="1">
      <c r="A2" s="111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>
      <c r="A3" s="112" t="s">
        <v>0</v>
      </c>
      <c r="B3" s="112" t="s">
        <v>1</v>
      </c>
      <c r="C3" s="112" t="s">
        <v>101</v>
      </c>
      <c r="D3" s="112" t="s">
        <v>2</v>
      </c>
      <c r="E3" s="112" t="s">
        <v>16</v>
      </c>
      <c r="F3" s="112"/>
      <c r="G3" s="112" t="s">
        <v>4</v>
      </c>
      <c r="H3" s="112" t="s">
        <v>20</v>
      </c>
      <c r="I3" s="112"/>
      <c r="J3" s="112"/>
      <c r="K3" s="112"/>
      <c r="L3" s="112"/>
      <c r="M3" s="112" t="s">
        <v>10</v>
      </c>
      <c r="N3" s="112" t="s">
        <v>11</v>
      </c>
    </row>
    <row r="4" spans="1:15" ht="60.75" customHeight="1">
      <c r="A4" s="112"/>
      <c r="B4" s="112"/>
      <c r="C4" s="112"/>
      <c r="D4" s="112"/>
      <c r="E4" s="3" t="s">
        <v>3</v>
      </c>
      <c r="F4" s="4" t="s">
        <v>23</v>
      </c>
      <c r="G4" s="112"/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112"/>
      <c r="N4" s="112"/>
    </row>
    <row r="5" spans="1: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5" ht="15.75">
      <c r="A6" s="125" t="s">
        <v>75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5">
      <c r="A7" s="124">
        <v>1</v>
      </c>
      <c r="B7" s="116" t="s">
        <v>38</v>
      </c>
      <c r="C7" s="71" t="s">
        <v>82</v>
      </c>
      <c r="D7" s="122"/>
      <c r="E7" s="123"/>
      <c r="F7" s="123"/>
      <c r="G7" s="13">
        <v>2016</v>
      </c>
      <c r="H7" s="14">
        <f>SUM(I7:L7)</f>
        <v>28867.8</v>
      </c>
      <c r="I7" s="14"/>
      <c r="J7" s="14">
        <v>28867.8</v>
      </c>
      <c r="K7" s="14"/>
      <c r="L7" s="14"/>
      <c r="M7" s="116" t="s">
        <v>17</v>
      </c>
      <c r="N7" s="116" t="s">
        <v>17</v>
      </c>
    </row>
    <row r="8" spans="1:15">
      <c r="A8" s="124"/>
      <c r="B8" s="116"/>
      <c r="C8" s="72"/>
      <c r="D8" s="122"/>
      <c r="E8" s="123"/>
      <c r="F8" s="123"/>
      <c r="G8" s="13">
        <v>2017</v>
      </c>
      <c r="H8" s="14">
        <f t="shared" ref="H8:H29" si="0">SUM(I8:L8)</f>
        <v>40000</v>
      </c>
      <c r="I8" s="14"/>
      <c r="J8" s="14">
        <v>40000</v>
      </c>
      <c r="K8" s="14"/>
      <c r="L8" s="14"/>
      <c r="M8" s="116"/>
      <c r="N8" s="116"/>
    </row>
    <row r="9" spans="1:15">
      <c r="A9" s="124"/>
      <c r="B9" s="116"/>
      <c r="C9" s="72"/>
      <c r="D9" s="122"/>
      <c r="E9" s="123"/>
      <c r="F9" s="123"/>
      <c r="G9" s="13">
        <v>2018</v>
      </c>
      <c r="H9" s="14">
        <f t="shared" si="0"/>
        <v>116000</v>
      </c>
      <c r="I9" s="14"/>
      <c r="J9" s="14">
        <v>116000</v>
      </c>
      <c r="K9" s="14"/>
      <c r="L9" s="14"/>
      <c r="M9" s="116"/>
      <c r="N9" s="116"/>
    </row>
    <row r="10" spans="1:15">
      <c r="A10" s="124"/>
      <c r="B10" s="116"/>
      <c r="C10" s="72"/>
      <c r="D10" s="122"/>
      <c r="E10" s="123"/>
      <c r="F10" s="123"/>
      <c r="G10" s="19">
        <v>2019</v>
      </c>
      <c r="H10" s="18">
        <f t="shared" si="0"/>
        <v>88000</v>
      </c>
      <c r="I10" s="18"/>
      <c r="J10" s="18">
        <v>88000</v>
      </c>
      <c r="K10" s="18"/>
      <c r="L10" s="18"/>
      <c r="M10" s="116"/>
      <c r="N10" s="116"/>
    </row>
    <row r="11" spans="1:15">
      <c r="A11" s="124"/>
      <c r="B11" s="116"/>
      <c r="C11" s="72"/>
      <c r="D11" s="122"/>
      <c r="E11" s="123"/>
      <c r="F11" s="123"/>
      <c r="G11" s="51">
        <v>2020</v>
      </c>
      <c r="H11" s="52">
        <f t="shared" si="0"/>
        <v>88000</v>
      </c>
      <c r="I11" s="52"/>
      <c r="J11" s="52">
        <v>88000</v>
      </c>
      <c r="K11" s="52"/>
      <c r="L11" s="52"/>
      <c r="M11" s="116"/>
      <c r="N11" s="116"/>
    </row>
    <row r="12" spans="1:15">
      <c r="A12" s="124"/>
      <c r="B12" s="116"/>
      <c r="C12" s="72"/>
      <c r="D12" s="122"/>
      <c r="E12" s="123"/>
      <c r="F12" s="123"/>
      <c r="G12" s="51">
        <v>2021</v>
      </c>
      <c r="H12" s="52">
        <f t="shared" si="0"/>
        <v>91608</v>
      </c>
      <c r="I12" s="52"/>
      <c r="J12" s="52">
        <v>91608</v>
      </c>
      <c r="K12" s="52"/>
      <c r="L12" s="52"/>
      <c r="M12" s="116"/>
      <c r="N12" s="116"/>
    </row>
    <row r="13" spans="1:15">
      <c r="A13" s="113" t="s">
        <v>36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5" ht="60">
      <c r="A14" s="30" t="s">
        <v>47</v>
      </c>
      <c r="B14" s="67" t="s">
        <v>93</v>
      </c>
      <c r="C14" s="25">
        <v>2016</v>
      </c>
      <c r="D14" s="23"/>
      <c r="E14" s="24"/>
      <c r="F14" s="24"/>
      <c r="G14" s="25">
        <v>2016</v>
      </c>
      <c r="H14" s="24">
        <f>SUM(I14:L14)</f>
        <v>10000</v>
      </c>
      <c r="I14" s="24"/>
      <c r="J14" s="24">
        <v>10000</v>
      </c>
      <c r="K14" s="24"/>
      <c r="L14" s="16"/>
      <c r="M14" s="22" t="s">
        <v>17</v>
      </c>
      <c r="N14" s="22" t="s">
        <v>17</v>
      </c>
    </row>
    <row r="15" spans="1:15" ht="60">
      <c r="A15" s="30" t="s">
        <v>48</v>
      </c>
      <c r="B15" s="68" t="s">
        <v>100</v>
      </c>
      <c r="C15" s="25">
        <v>2016</v>
      </c>
      <c r="D15" s="23"/>
      <c r="E15" s="24"/>
      <c r="F15" s="24"/>
      <c r="G15" s="25">
        <v>2016</v>
      </c>
      <c r="H15" s="24">
        <f t="shared" ref="H15:H16" si="1">SUM(I15:L15)</f>
        <v>10000</v>
      </c>
      <c r="I15" s="16"/>
      <c r="J15" s="24">
        <v>10000</v>
      </c>
      <c r="K15" s="16"/>
      <c r="L15" s="16"/>
      <c r="M15" s="22" t="s">
        <v>17</v>
      </c>
      <c r="N15" s="22" t="s">
        <v>17</v>
      </c>
    </row>
    <row r="16" spans="1:15" ht="60">
      <c r="A16" s="30" t="s">
        <v>49</v>
      </c>
      <c r="B16" s="22" t="s">
        <v>37</v>
      </c>
      <c r="C16" s="25">
        <v>2016</v>
      </c>
      <c r="D16" s="23"/>
      <c r="E16" s="24"/>
      <c r="F16" s="24"/>
      <c r="G16" s="25">
        <v>2016</v>
      </c>
      <c r="H16" s="24">
        <f t="shared" si="1"/>
        <v>8867</v>
      </c>
      <c r="I16" s="24"/>
      <c r="J16" s="24">
        <v>8867</v>
      </c>
      <c r="K16" s="16"/>
      <c r="L16" s="16"/>
      <c r="M16" s="22" t="s">
        <v>17</v>
      </c>
      <c r="N16" s="22" t="s">
        <v>17</v>
      </c>
    </row>
    <row r="17" spans="1:14">
      <c r="A17" s="113" t="s">
        <v>68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</row>
    <row r="18" spans="1:14" ht="60">
      <c r="A18" s="69" t="s">
        <v>95</v>
      </c>
      <c r="B18" s="45" t="s">
        <v>73</v>
      </c>
      <c r="C18" s="44">
        <v>2017</v>
      </c>
      <c r="D18" s="46"/>
      <c r="E18" s="47"/>
      <c r="F18" s="47"/>
      <c r="G18" s="44">
        <v>2017</v>
      </c>
      <c r="H18" s="47">
        <f>SUM(I18:L18)</f>
        <v>20000</v>
      </c>
      <c r="I18" s="47"/>
      <c r="J18" s="47">
        <v>20000</v>
      </c>
      <c r="K18" s="47"/>
      <c r="L18" s="16"/>
      <c r="M18" s="45" t="s">
        <v>17</v>
      </c>
      <c r="N18" s="45" t="s">
        <v>17</v>
      </c>
    </row>
    <row r="19" spans="1:14" ht="60">
      <c r="A19" s="69" t="s">
        <v>69</v>
      </c>
      <c r="B19" s="68" t="s">
        <v>96</v>
      </c>
      <c r="C19" s="44">
        <v>2017</v>
      </c>
      <c r="D19" s="46"/>
      <c r="E19" s="47"/>
      <c r="F19" s="47"/>
      <c r="G19" s="44">
        <v>2017</v>
      </c>
      <c r="H19" s="47">
        <f>SUM(I19:L19)</f>
        <v>10000</v>
      </c>
      <c r="I19" s="47"/>
      <c r="J19" s="47">
        <v>10000</v>
      </c>
      <c r="K19" s="47"/>
      <c r="L19" s="16"/>
      <c r="M19" s="45" t="s">
        <v>17</v>
      </c>
      <c r="N19" s="45" t="s">
        <v>17</v>
      </c>
    </row>
    <row r="20" spans="1:14" ht="60">
      <c r="A20" s="69" t="s">
        <v>70</v>
      </c>
      <c r="B20" s="68" t="s">
        <v>99</v>
      </c>
      <c r="C20" s="44">
        <v>2017</v>
      </c>
      <c r="D20" s="46"/>
      <c r="E20" s="47"/>
      <c r="F20" s="47"/>
      <c r="G20" s="44">
        <v>2017</v>
      </c>
      <c r="H20" s="47">
        <f t="shared" ref="H20:H26" si="2">SUM(I20:L20)</f>
        <v>10000</v>
      </c>
      <c r="I20" s="16"/>
      <c r="J20" s="47">
        <v>10000</v>
      </c>
      <c r="K20" s="16"/>
      <c r="L20" s="16"/>
      <c r="M20" s="45" t="s">
        <v>17</v>
      </c>
      <c r="N20" s="45" t="s">
        <v>17</v>
      </c>
    </row>
    <row r="21" spans="1:14">
      <c r="A21" s="113" t="s">
        <v>83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1:14" ht="60">
      <c r="A22" s="69" t="s">
        <v>84</v>
      </c>
      <c r="B22" s="59" t="s">
        <v>90</v>
      </c>
      <c r="C22" s="60">
        <v>2018</v>
      </c>
      <c r="D22" s="60"/>
      <c r="E22" s="60"/>
      <c r="F22" s="60"/>
      <c r="G22" s="60">
        <v>2018</v>
      </c>
      <c r="H22" s="61">
        <f t="shared" si="2"/>
        <v>20000</v>
      </c>
      <c r="I22" s="60"/>
      <c r="J22" s="61">
        <v>20000</v>
      </c>
      <c r="K22" s="60"/>
      <c r="L22" s="60"/>
      <c r="M22" s="68" t="s">
        <v>17</v>
      </c>
      <c r="N22" s="68" t="s">
        <v>17</v>
      </c>
    </row>
    <row r="23" spans="1:14" ht="60">
      <c r="A23" s="69" t="s">
        <v>85</v>
      </c>
      <c r="B23" s="68" t="s">
        <v>98</v>
      </c>
      <c r="C23" s="60">
        <v>2018</v>
      </c>
      <c r="D23" s="60"/>
      <c r="E23" s="60"/>
      <c r="F23" s="60"/>
      <c r="G23" s="60">
        <v>2018</v>
      </c>
      <c r="H23" s="61">
        <f t="shared" si="2"/>
        <v>10000</v>
      </c>
      <c r="I23" s="60"/>
      <c r="J23" s="61">
        <v>10000</v>
      </c>
      <c r="K23" s="60"/>
      <c r="L23" s="60"/>
      <c r="M23" s="68" t="s">
        <v>17</v>
      </c>
      <c r="N23" s="68" t="s">
        <v>17</v>
      </c>
    </row>
    <row r="24" spans="1:14" ht="60">
      <c r="A24" s="69" t="s">
        <v>86</v>
      </c>
      <c r="B24" s="68" t="s">
        <v>97</v>
      </c>
      <c r="C24" s="60">
        <v>2018</v>
      </c>
      <c r="D24" s="60"/>
      <c r="E24" s="60"/>
      <c r="F24" s="60"/>
      <c r="G24" s="60">
        <v>2018</v>
      </c>
      <c r="H24" s="61">
        <f t="shared" si="2"/>
        <v>8000</v>
      </c>
      <c r="I24" s="60"/>
      <c r="J24" s="61">
        <v>8000</v>
      </c>
      <c r="K24" s="60"/>
      <c r="L24" s="60"/>
      <c r="M24" s="68" t="s">
        <v>17</v>
      </c>
      <c r="N24" s="68" t="s">
        <v>17</v>
      </c>
    </row>
    <row r="25" spans="1:14" ht="60">
      <c r="A25" s="69" t="s">
        <v>87</v>
      </c>
      <c r="B25" s="59" t="s">
        <v>89</v>
      </c>
      <c r="C25" s="60">
        <v>2018</v>
      </c>
      <c r="D25" s="60"/>
      <c r="E25" s="60"/>
      <c r="F25" s="60"/>
      <c r="G25" s="60">
        <v>2018</v>
      </c>
      <c r="H25" s="61">
        <f t="shared" si="2"/>
        <v>28000</v>
      </c>
      <c r="I25" s="60"/>
      <c r="J25" s="61">
        <v>28000</v>
      </c>
      <c r="K25" s="60"/>
      <c r="L25" s="60"/>
      <c r="M25" s="68" t="s">
        <v>17</v>
      </c>
      <c r="N25" s="68" t="s">
        <v>17</v>
      </c>
    </row>
    <row r="26" spans="1:14" ht="60">
      <c r="A26" s="70" t="s">
        <v>91</v>
      </c>
      <c r="B26" s="65" t="s">
        <v>92</v>
      </c>
      <c r="C26" s="65">
        <v>2018</v>
      </c>
      <c r="D26" s="65"/>
      <c r="E26" s="65"/>
      <c r="F26" s="65"/>
      <c r="G26" s="65">
        <v>2018</v>
      </c>
      <c r="H26" s="66">
        <f t="shared" si="2"/>
        <v>50000</v>
      </c>
      <c r="I26" s="65"/>
      <c r="J26" s="66">
        <v>50000</v>
      </c>
      <c r="K26" s="65"/>
      <c r="L26" s="65"/>
      <c r="M26" s="68" t="s">
        <v>17</v>
      </c>
      <c r="N26" s="68" t="s">
        <v>17</v>
      </c>
    </row>
    <row r="27" spans="1:14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ht="17.25" customHeight="1">
      <c r="A28" s="120" t="s">
        <v>50</v>
      </c>
      <c r="B28" s="93" t="s">
        <v>30</v>
      </c>
      <c r="C28" s="71" t="s">
        <v>63</v>
      </c>
      <c r="D28" s="74" t="s">
        <v>64</v>
      </c>
      <c r="E28" s="77">
        <v>243176.19</v>
      </c>
      <c r="F28" s="77">
        <v>291570.67</v>
      </c>
      <c r="G28" s="13">
        <v>2014</v>
      </c>
      <c r="H28" s="14">
        <f t="shared" si="0"/>
        <v>10000</v>
      </c>
      <c r="I28" s="16"/>
      <c r="J28" s="14">
        <v>10000</v>
      </c>
      <c r="K28" s="16"/>
      <c r="L28" s="16"/>
      <c r="M28" s="71" t="s">
        <v>18</v>
      </c>
      <c r="N28" s="71" t="s">
        <v>15</v>
      </c>
    </row>
    <row r="29" spans="1:14" ht="16.5" customHeight="1">
      <c r="A29" s="91"/>
      <c r="B29" s="94"/>
      <c r="C29" s="72"/>
      <c r="D29" s="87"/>
      <c r="E29" s="89"/>
      <c r="F29" s="89"/>
      <c r="G29" s="13">
        <v>2015</v>
      </c>
      <c r="H29" s="14">
        <f t="shared" si="0"/>
        <v>146243</v>
      </c>
      <c r="I29" s="16"/>
      <c r="J29" s="14">
        <v>146243</v>
      </c>
      <c r="K29" s="16"/>
      <c r="L29" s="16"/>
      <c r="M29" s="72"/>
      <c r="N29" s="72"/>
    </row>
    <row r="30" spans="1:14" ht="15" customHeight="1">
      <c r="A30" s="91"/>
      <c r="B30" s="94"/>
      <c r="C30" s="72"/>
      <c r="D30" s="87"/>
      <c r="E30" s="89"/>
      <c r="F30" s="89"/>
      <c r="G30" s="13">
        <v>2016</v>
      </c>
      <c r="H30" s="14">
        <f>SUM(I30:L30)</f>
        <v>41308</v>
      </c>
      <c r="I30" s="14"/>
      <c r="J30" s="14">
        <v>41308</v>
      </c>
      <c r="K30" s="14"/>
      <c r="L30" s="14"/>
      <c r="M30" s="72"/>
      <c r="N30" s="72"/>
    </row>
    <row r="31" spans="1:14" ht="15" customHeight="1">
      <c r="A31" s="91"/>
      <c r="B31" s="94"/>
      <c r="C31" s="72"/>
      <c r="D31" s="87"/>
      <c r="E31" s="89"/>
      <c r="F31" s="89"/>
      <c r="G31" s="19">
        <v>2017</v>
      </c>
      <c r="H31" s="18">
        <f>SUM(I31:L31)</f>
        <v>127991.05</v>
      </c>
      <c r="I31" s="18"/>
      <c r="J31" s="18">
        <f>161365.85-33374.8</f>
        <v>127991.05</v>
      </c>
      <c r="K31" s="18"/>
      <c r="L31" s="18"/>
      <c r="M31" s="72"/>
      <c r="N31" s="72"/>
    </row>
    <row r="32" spans="1:14" ht="15" customHeight="1">
      <c r="A32" s="91"/>
      <c r="B32" s="94"/>
      <c r="C32" s="72"/>
      <c r="D32" s="87"/>
      <c r="E32" s="89"/>
      <c r="F32" s="89"/>
      <c r="G32" s="41">
        <v>2018</v>
      </c>
      <c r="H32" s="42">
        <f>SUM(I32:L32)</f>
        <v>68264</v>
      </c>
      <c r="I32" s="42"/>
      <c r="J32" s="42">
        <v>68264</v>
      </c>
      <c r="K32" s="42"/>
      <c r="L32" s="42"/>
      <c r="M32" s="72"/>
      <c r="N32" s="72"/>
    </row>
    <row r="33" spans="1:14" ht="18" customHeight="1">
      <c r="A33" s="92"/>
      <c r="B33" s="95"/>
      <c r="C33" s="73"/>
      <c r="D33" s="88"/>
      <c r="E33" s="90"/>
      <c r="F33" s="90"/>
      <c r="G33" s="15" t="s">
        <v>63</v>
      </c>
      <c r="H33" s="16">
        <f t="shared" ref="H33:H68" si="3">SUM(I33:L33)</f>
        <v>393806.05</v>
      </c>
      <c r="I33" s="16">
        <f>SUM(I28:I30)</f>
        <v>0</v>
      </c>
      <c r="J33" s="16">
        <f>SUM(J28:J32)</f>
        <v>393806.05</v>
      </c>
      <c r="K33" s="16">
        <f>SUM(K28:K30)</f>
        <v>0</v>
      </c>
      <c r="L33" s="16">
        <f>SUM(L28:L30)</f>
        <v>0</v>
      </c>
      <c r="M33" s="73"/>
      <c r="N33" s="73"/>
    </row>
    <row r="34" spans="1:14" ht="18" customHeight="1">
      <c r="A34" s="120" t="s">
        <v>51</v>
      </c>
      <c r="B34" s="71" t="s">
        <v>12</v>
      </c>
      <c r="C34" s="71" t="s">
        <v>19</v>
      </c>
      <c r="D34" s="74" t="s">
        <v>62</v>
      </c>
      <c r="E34" s="77">
        <v>439719.69</v>
      </c>
      <c r="F34" s="77">
        <v>487209.42</v>
      </c>
      <c r="G34" s="43">
        <v>2015</v>
      </c>
      <c r="H34" s="14">
        <f t="shared" si="3"/>
        <v>100000</v>
      </c>
      <c r="I34" s="16"/>
      <c r="J34" s="14">
        <v>100000</v>
      </c>
      <c r="K34" s="16"/>
      <c r="L34" s="16"/>
      <c r="M34" s="71" t="s">
        <v>18</v>
      </c>
      <c r="N34" s="71" t="s">
        <v>15</v>
      </c>
    </row>
    <row r="35" spans="1:14" ht="15" customHeight="1">
      <c r="A35" s="91"/>
      <c r="B35" s="72"/>
      <c r="C35" s="72"/>
      <c r="D35" s="87"/>
      <c r="E35" s="89"/>
      <c r="F35" s="89"/>
      <c r="G35" s="43">
        <v>2016</v>
      </c>
      <c r="H35" s="14">
        <f>SUM(I35:L35)</f>
        <v>274500</v>
      </c>
      <c r="I35" s="14"/>
      <c r="J35" s="14">
        <v>274500</v>
      </c>
      <c r="K35" s="14"/>
      <c r="L35" s="14"/>
      <c r="M35" s="72"/>
      <c r="N35" s="72"/>
    </row>
    <row r="36" spans="1:14">
      <c r="A36" s="91"/>
      <c r="B36" s="72"/>
      <c r="C36" s="72"/>
      <c r="D36" s="87"/>
      <c r="E36" s="89"/>
      <c r="F36" s="89"/>
      <c r="G36" s="43" t="s">
        <v>67</v>
      </c>
      <c r="H36" s="14">
        <f>J36</f>
        <v>261153.84999999998</v>
      </c>
      <c r="I36" s="14"/>
      <c r="J36" s="14">
        <f>243970.85+30500-13317</f>
        <v>261153.84999999998</v>
      </c>
      <c r="K36" s="14"/>
      <c r="L36" s="14"/>
      <c r="M36" s="72"/>
      <c r="N36" s="72"/>
    </row>
    <row r="37" spans="1:14" ht="17.25" customHeight="1">
      <c r="A37" s="92"/>
      <c r="B37" s="73"/>
      <c r="C37" s="73"/>
      <c r="D37" s="88"/>
      <c r="E37" s="90"/>
      <c r="F37" s="90"/>
      <c r="G37" s="15" t="s">
        <v>19</v>
      </c>
      <c r="H37" s="16">
        <f t="shared" si="3"/>
        <v>635653.85</v>
      </c>
      <c r="I37" s="16">
        <f>SUM(I35:I36)</f>
        <v>0</v>
      </c>
      <c r="J37" s="16">
        <f>SUM(J34:J36)</f>
        <v>635653.85</v>
      </c>
      <c r="K37" s="16">
        <f>SUM(K35:K36)</f>
        <v>0</v>
      </c>
      <c r="L37" s="16">
        <f>SUM(L35:L36)</f>
        <v>0</v>
      </c>
      <c r="M37" s="73"/>
      <c r="N37" s="73"/>
    </row>
    <row r="38" spans="1:14" ht="24" customHeight="1">
      <c r="A38" s="120" t="s">
        <v>52</v>
      </c>
      <c r="B38" s="93" t="s">
        <v>34</v>
      </c>
      <c r="C38" s="71" t="s">
        <v>19</v>
      </c>
      <c r="D38" s="74" t="s">
        <v>65</v>
      </c>
      <c r="E38" s="77">
        <v>46500</v>
      </c>
      <c r="F38" s="77">
        <v>46500</v>
      </c>
      <c r="G38" s="25">
        <v>2015</v>
      </c>
      <c r="H38" s="24">
        <f>I38+J38+K38+L38</f>
        <v>100</v>
      </c>
      <c r="I38" s="24"/>
      <c r="J38" s="24">
        <v>100</v>
      </c>
      <c r="K38" s="16"/>
      <c r="L38" s="16"/>
      <c r="M38" s="71" t="s">
        <v>18</v>
      </c>
      <c r="N38" s="71" t="s">
        <v>15</v>
      </c>
    </row>
    <row r="39" spans="1:14" ht="23.25" customHeight="1">
      <c r="A39" s="91"/>
      <c r="B39" s="94"/>
      <c r="C39" s="72"/>
      <c r="D39" s="87"/>
      <c r="E39" s="89"/>
      <c r="F39" s="89"/>
      <c r="G39" s="13">
        <v>2016</v>
      </c>
      <c r="H39" s="14">
        <f t="shared" si="3"/>
        <v>700</v>
      </c>
      <c r="I39" s="14"/>
      <c r="J39" s="14">
        <v>700</v>
      </c>
      <c r="K39" s="14"/>
      <c r="L39" s="14"/>
      <c r="M39" s="72"/>
      <c r="N39" s="72"/>
    </row>
    <row r="40" spans="1:14" ht="24" customHeight="1">
      <c r="A40" s="91"/>
      <c r="B40" s="94"/>
      <c r="C40" s="72"/>
      <c r="D40" s="87"/>
      <c r="E40" s="89"/>
      <c r="F40" s="89"/>
      <c r="G40" s="27">
        <v>2017</v>
      </c>
      <c r="H40" s="26">
        <f t="shared" si="3"/>
        <v>500</v>
      </c>
      <c r="I40" s="26"/>
      <c r="J40" s="26">
        <v>500</v>
      </c>
      <c r="K40" s="26"/>
      <c r="L40" s="26"/>
      <c r="M40" s="72"/>
      <c r="N40" s="72"/>
    </row>
    <row r="41" spans="1:14" ht="19.5" hidden="1" customHeight="1">
      <c r="A41" s="91"/>
      <c r="B41" s="94"/>
      <c r="C41" s="72"/>
      <c r="D41" s="87"/>
      <c r="E41" s="89"/>
      <c r="F41" s="89"/>
      <c r="G41" s="28">
        <v>2018</v>
      </c>
      <c r="H41" s="29">
        <f t="shared" si="3"/>
        <v>0</v>
      </c>
      <c r="I41" s="29"/>
      <c r="J41" s="29">
        <v>0</v>
      </c>
      <c r="K41" s="29"/>
      <c r="L41" s="29"/>
      <c r="M41" s="72"/>
      <c r="N41" s="72"/>
    </row>
    <row r="42" spans="1:14" ht="23.25" customHeight="1">
      <c r="A42" s="92"/>
      <c r="B42" s="95"/>
      <c r="C42" s="73"/>
      <c r="D42" s="88"/>
      <c r="E42" s="90"/>
      <c r="F42" s="90"/>
      <c r="G42" s="15" t="s">
        <v>19</v>
      </c>
      <c r="H42" s="16">
        <f>H38+H39+H40+H41</f>
        <v>1300</v>
      </c>
      <c r="I42" s="16">
        <f t="shared" ref="I42:L42" si="4">I38+I39</f>
        <v>0</v>
      </c>
      <c r="J42" s="16">
        <f>J38+J39+J40+J41</f>
        <v>1300</v>
      </c>
      <c r="K42" s="16">
        <f t="shared" si="4"/>
        <v>0</v>
      </c>
      <c r="L42" s="16">
        <f t="shared" si="4"/>
        <v>0</v>
      </c>
      <c r="M42" s="73"/>
      <c r="N42" s="73"/>
    </row>
    <row r="43" spans="1:14" ht="21" customHeight="1">
      <c r="A43" s="120" t="s">
        <v>53</v>
      </c>
      <c r="B43" s="93" t="s">
        <v>31</v>
      </c>
      <c r="C43" s="71" t="s">
        <v>88</v>
      </c>
      <c r="D43" s="74" t="s">
        <v>26</v>
      </c>
      <c r="E43" s="77">
        <v>3067973.24</v>
      </c>
      <c r="F43" s="77">
        <v>3282731.37</v>
      </c>
      <c r="G43" s="13">
        <v>2015</v>
      </c>
      <c r="H43" s="14">
        <f t="shared" si="3"/>
        <v>27000</v>
      </c>
      <c r="I43" s="16"/>
      <c r="J43" s="14">
        <v>27000</v>
      </c>
      <c r="K43" s="16"/>
      <c r="L43" s="16"/>
      <c r="M43" s="71" t="s">
        <v>18</v>
      </c>
      <c r="N43" s="71" t="s">
        <v>15</v>
      </c>
    </row>
    <row r="44" spans="1:14" ht="21" customHeight="1">
      <c r="A44" s="91"/>
      <c r="B44" s="94"/>
      <c r="C44" s="72"/>
      <c r="D44" s="87"/>
      <c r="E44" s="89"/>
      <c r="F44" s="89"/>
      <c r="G44" s="13">
        <v>2016</v>
      </c>
      <c r="H44" s="14">
        <f t="shared" si="3"/>
        <v>130000</v>
      </c>
      <c r="I44" s="14"/>
      <c r="J44" s="14">
        <f>130000</f>
        <v>130000</v>
      </c>
      <c r="K44" s="14"/>
      <c r="L44" s="14"/>
      <c r="M44" s="72"/>
      <c r="N44" s="72"/>
    </row>
    <row r="45" spans="1:14" ht="21" customHeight="1">
      <c r="A45" s="91"/>
      <c r="B45" s="94"/>
      <c r="C45" s="72"/>
      <c r="D45" s="87"/>
      <c r="E45" s="89"/>
      <c r="F45" s="89"/>
      <c r="G45" s="13">
        <v>2017</v>
      </c>
      <c r="H45" s="14">
        <f t="shared" si="3"/>
        <v>156350</v>
      </c>
      <c r="I45" s="14"/>
      <c r="J45" s="14">
        <v>156350</v>
      </c>
      <c r="K45" s="14"/>
      <c r="L45" s="14"/>
      <c r="M45" s="72"/>
      <c r="N45" s="72"/>
    </row>
    <row r="46" spans="1:14" ht="21" customHeight="1">
      <c r="A46" s="91"/>
      <c r="B46" s="94"/>
      <c r="C46" s="72"/>
      <c r="D46" s="87"/>
      <c r="E46" s="89"/>
      <c r="F46" s="89"/>
      <c r="G46" s="13">
        <v>2018</v>
      </c>
      <c r="H46" s="14">
        <f t="shared" si="3"/>
        <v>765031</v>
      </c>
      <c r="I46" s="14"/>
      <c r="J46" s="14">
        <v>765031</v>
      </c>
      <c r="K46" s="14"/>
      <c r="L46" s="14"/>
      <c r="M46" s="72"/>
      <c r="N46" s="72"/>
    </row>
    <row r="47" spans="1:14" ht="21" customHeight="1">
      <c r="A47" s="91"/>
      <c r="B47" s="94"/>
      <c r="C47" s="72"/>
      <c r="D47" s="87"/>
      <c r="E47" s="89"/>
      <c r="F47" s="89"/>
      <c r="G47" s="31">
        <v>2019</v>
      </c>
      <c r="H47" s="18">
        <f>SUM(I47:L47)</f>
        <v>1358447</v>
      </c>
      <c r="I47" s="18"/>
      <c r="J47" s="18">
        <v>1358447</v>
      </c>
      <c r="K47" s="18"/>
      <c r="L47" s="18"/>
      <c r="M47" s="72"/>
      <c r="N47" s="72"/>
    </row>
    <row r="48" spans="1:14" ht="21" customHeight="1">
      <c r="A48" s="91"/>
      <c r="B48" s="94"/>
      <c r="C48" s="72"/>
      <c r="D48" s="87"/>
      <c r="E48" s="89"/>
      <c r="F48" s="89"/>
      <c r="G48" s="51">
        <v>2020</v>
      </c>
      <c r="H48" s="52">
        <f t="shared" ref="H48:H49" si="5">SUM(I48:L48)</f>
        <v>721367</v>
      </c>
      <c r="I48" s="52"/>
      <c r="J48" s="52">
        <v>721367</v>
      </c>
      <c r="K48" s="52"/>
      <c r="L48" s="52"/>
      <c r="M48" s="72"/>
      <c r="N48" s="72"/>
    </row>
    <row r="49" spans="1:14" ht="21" hidden="1" customHeight="1">
      <c r="A49" s="91"/>
      <c r="B49" s="94"/>
      <c r="C49" s="72"/>
      <c r="D49" s="87"/>
      <c r="E49" s="89"/>
      <c r="F49" s="89"/>
      <c r="G49" s="51">
        <v>2021</v>
      </c>
      <c r="H49" s="52">
        <f t="shared" si="5"/>
        <v>0</v>
      </c>
      <c r="I49" s="52"/>
      <c r="J49" s="52">
        <v>0</v>
      </c>
      <c r="K49" s="52"/>
      <c r="L49" s="52"/>
      <c r="M49" s="72"/>
      <c r="N49" s="72"/>
    </row>
    <row r="50" spans="1:14" ht="21" customHeight="1">
      <c r="A50" s="92"/>
      <c r="B50" s="95"/>
      <c r="C50" s="73"/>
      <c r="D50" s="88"/>
      <c r="E50" s="90"/>
      <c r="F50" s="90"/>
      <c r="G50" s="15" t="s">
        <v>88</v>
      </c>
      <c r="H50" s="16">
        <f>SUM(I50:L50)</f>
        <v>3158195</v>
      </c>
      <c r="I50" s="16">
        <f>SUM(I44:I46)</f>
        <v>0</v>
      </c>
      <c r="J50" s="16">
        <f>SUM(J43:J49)</f>
        <v>3158195</v>
      </c>
      <c r="K50" s="16">
        <f t="shared" ref="K50:L50" si="6">SUM(K44:K46)</f>
        <v>0</v>
      </c>
      <c r="L50" s="16">
        <f t="shared" si="6"/>
        <v>0</v>
      </c>
      <c r="M50" s="73"/>
      <c r="N50" s="73"/>
    </row>
    <row r="51" spans="1:14" ht="18" customHeight="1">
      <c r="A51" s="120" t="s">
        <v>54</v>
      </c>
      <c r="B51" s="71" t="s">
        <v>13</v>
      </c>
      <c r="C51" s="71" t="s">
        <v>94</v>
      </c>
      <c r="D51" s="74" t="s">
        <v>27</v>
      </c>
      <c r="E51" s="77">
        <v>396137.32</v>
      </c>
      <c r="F51" s="77">
        <v>396137.32</v>
      </c>
      <c r="G51" s="31">
        <v>2015</v>
      </c>
      <c r="H51" s="14">
        <f t="shared" si="3"/>
        <v>5000</v>
      </c>
      <c r="I51" s="16"/>
      <c r="J51" s="14">
        <v>5000</v>
      </c>
      <c r="K51" s="16"/>
      <c r="L51" s="16"/>
      <c r="M51" s="71" t="s">
        <v>18</v>
      </c>
      <c r="N51" s="71" t="s">
        <v>15</v>
      </c>
    </row>
    <row r="52" spans="1:14" ht="18" customHeight="1">
      <c r="A52" s="91"/>
      <c r="B52" s="72"/>
      <c r="C52" s="72"/>
      <c r="D52" s="87"/>
      <c r="E52" s="89"/>
      <c r="F52" s="89"/>
      <c r="G52" s="31">
        <v>2016</v>
      </c>
      <c r="H52" s="14">
        <f t="shared" si="3"/>
        <v>87300</v>
      </c>
      <c r="I52" s="14"/>
      <c r="J52" s="14">
        <v>87300</v>
      </c>
      <c r="K52" s="14"/>
      <c r="L52" s="14"/>
      <c r="M52" s="72"/>
      <c r="N52" s="72"/>
    </row>
    <row r="53" spans="1:14" ht="18" customHeight="1">
      <c r="A53" s="91"/>
      <c r="B53" s="72"/>
      <c r="C53" s="72"/>
      <c r="D53" s="87"/>
      <c r="E53" s="89"/>
      <c r="F53" s="89"/>
      <c r="G53" s="31">
        <v>2017</v>
      </c>
      <c r="H53" s="14">
        <f t="shared" si="3"/>
        <v>354592</v>
      </c>
      <c r="I53" s="14"/>
      <c r="J53" s="14">
        <f>341275+13317</f>
        <v>354592</v>
      </c>
      <c r="K53" s="14"/>
      <c r="L53" s="14"/>
      <c r="M53" s="72"/>
      <c r="N53" s="72"/>
    </row>
    <row r="54" spans="1:14" ht="18" customHeight="1">
      <c r="A54" s="91"/>
      <c r="B54" s="72"/>
      <c r="C54" s="72"/>
      <c r="D54" s="87"/>
      <c r="E54" s="89"/>
      <c r="F54" s="89"/>
      <c r="G54" s="57">
        <v>2018</v>
      </c>
      <c r="H54" s="58">
        <f t="shared" si="3"/>
        <v>6975.2</v>
      </c>
      <c r="I54" s="58"/>
      <c r="J54" s="58">
        <v>6975.2</v>
      </c>
      <c r="K54" s="58"/>
      <c r="L54" s="58"/>
      <c r="M54" s="72"/>
      <c r="N54" s="72"/>
    </row>
    <row r="55" spans="1:14" ht="18" customHeight="1">
      <c r="A55" s="92"/>
      <c r="B55" s="73"/>
      <c r="C55" s="73"/>
      <c r="D55" s="88"/>
      <c r="E55" s="90"/>
      <c r="F55" s="90"/>
      <c r="G55" s="15" t="s">
        <v>19</v>
      </c>
      <c r="H55" s="16">
        <f t="shared" si="3"/>
        <v>453867.2</v>
      </c>
      <c r="I55" s="16">
        <f>SUM(I52:I53)</f>
        <v>0</v>
      </c>
      <c r="J55" s="16">
        <f>SUM(J51:J54)</f>
        <v>453867.2</v>
      </c>
      <c r="K55" s="16">
        <f>SUM(K52:K53)</f>
        <v>0</v>
      </c>
      <c r="L55" s="16">
        <f>SUM(L52:L53)</f>
        <v>0</v>
      </c>
      <c r="M55" s="73"/>
      <c r="N55" s="73"/>
    </row>
    <row r="56" spans="1:14" ht="21" customHeight="1">
      <c r="A56" s="78" t="s">
        <v>55</v>
      </c>
      <c r="B56" s="81" t="s">
        <v>40</v>
      </c>
      <c r="C56" s="84" t="s">
        <v>61</v>
      </c>
      <c r="D56" s="74" t="s">
        <v>44</v>
      </c>
      <c r="E56" s="71" t="s">
        <v>60</v>
      </c>
      <c r="F56" s="77">
        <v>368220.92</v>
      </c>
      <c r="G56" s="31">
        <v>2014</v>
      </c>
      <c r="H56" s="24">
        <f>I56+J56+K56+L56</f>
        <v>221393</v>
      </c>
      <c r="I56" s="24"/>
      <c r="J56" s="24">
        <v>221393</v>
      </c>
      <c r="K56" s="24"/>
      <c r="L56" s="24"/>
      <c r="M56" s="71" t="s">
        <v>18</v>
      </c>
      <c r="N56" s="71" t="s">
        <v>15</v>
      </c>
    </row>
    <row r="57" spans="1:14" ht="21" customHeight="1">
      <c r="A57" s="79"/>
      <c r="B57" s="82"/>
      <c r="C57" s="85"/>
      <c r="D57" s="87"/>
      <c r="E57" s="72"/>
      <c r="F57" s="89"/>
      <c r="G57" s="31">
        <v>2015</v>
      </c>
      <c r="H57" s="24">
        <f>I57+J57+K57+L57</f>
        <v>6470.86</v>
      </c>
      <c r="I57" s="24"/>
      <c r="J57" s="24">
        <v>6470.86</v>
      </c>
      <c r="K57" s="24"/>
      <c r="L57" s="24"/>
      <c r="M57" s="72"/>
      <c r="N57" s="72"/>
    </row>
    <row r="58" spans="1:14" ht="21" customHeight="1">
      <c r="A58" s="80"/>
      <c r="B58" s="83"/>
      <c r="C58" s="86"/>
      <c r="D58" s="88"/>
      <c r="E58" s="73"/>
      <c r="F58" s="90"/>
      <c r="G58" s="15" t="s">
        <v>61</v>
      </c>
      <c r="H58" s="16">
        <f>H56+H57</f>
        <v>227863.86</v>
      </c>
      <c r="I58" s="16">
        <f t="shared" ref="I58" si="7">I56+I57</f>
        <v>0</v>
      </c>
      <c r="J58" s="16">
        <f>J56+J57</f>
        <v>227863.86</v>
      </c>
      <c r="K58" s="16">
        <f t="shared" ref="K58" si="8">K56+K57</f>
        <v>0</v>
      </c>
      <c r="L58" s="16">
        <f t="shared" ref="L58" si="9">L56+L57</f>
        <v>0</v>
      </c>
      <c r="M58" s="73"/>
      <c r="N58" s="73"/>
    </row>
    <row r="59" spans="1:14" ht="60">
      <c r="A59" s="35" t="s">
        <v>56</v>
      </c>
      <c r="B59" s="39" t="s">
        <v>35</v>
      </c>
      <c r="C59" s="36">
        <v>2014</v>
      </c>
      <c r="D59" s="34" t="s">
        <v>45</v>
      </c>
      <c r="E59" s="33" t="s">
        <v>42</v>
      </c>
      <c r="F59" s="32">
        <v>158316</v>
      </c>
      <c r="G59" s="15">
        <v>2014</v>
      </c>
      <c r="H59" s="16">
        <f>I59+J59+K59+L59</f>
        <v>190775</v>
      </c>
      <c r="I59" s="16">
        <v>0</v>
      </c>
      <c r="J59" s="16">
        <v>190775</v>
      </c>
      <c r="K59" s="16">
        <v>0</v>
      </c>
      <c r="L59" s="16">
        <v>0</v>
      </c>
      <c r="M59" s="40" t="s">
        <v>18</v>
      </c>
      <c r="N59" s="40" t="s">
        <v>15</v>
      </c>
    </row>
    <row r="60" spans="1:14" ht="24.75" customHeight="1">
      <c r="A60" s="91" t="s">
        <v>57</v>
      </c>
      <c r="B60" s="81" t="s">
        <v>39</v>
      </c>
      <c r="C60" s="84" t="s">
        <v>61</v>
      </c>
      <c r="D60" s="74" t="s">
        <v>46</v>
      </c>
      <c r="E60" s="71" t="s">
        <v>43</v>
      </c>
      <c r="F60" s="77">
        <v>124811.24</v>
      </c>
      <c r="G60" s="31">
        <v>2014</v>
      </c>
      <c r="H60" s="24">
        <f>I60+J60+K60+L60</f>
        <v>101363</v>
      </c>
      <c r="I60" s="24"/>
      <c r="J60" s="24">
        <v>101363</v>
      </c>
      <c r="K60" s="24"/>
      <c r="L60" s="24"/>
      <c r="M60" s="71" t="s">
        <v>18</v>
      </c>
      <c r="N60" s="71" t="s">
        <v>15</v>
      </c>
    </row>
    <row r="61" spans="1:14" ht="24.75" customHeight="1">
      <c r="A61" s="91"/>
      <c r="B61" s="82"/>
      <c r="C61" s="85"/>
      <c r="D61" s="87"/>
      <c r="E61" s="72"/>
      <c r="F61" s="89"/>
      <c r="G61" s="31">
        <v>2015</v>
      </c>
      <c r="H61" s="24">
        <f>I61+J61+K61+L61</f>
        <v>92751</v>
      </c>
      <c r="I61" s="24"/>
      <c r="J61" s="24">
        <v>92751</v>
      </c>
      <c r="K61" s="24"/>
      <c r="L61" s="24"/>
      <c r="M61" s="72"/>
      <c r="N61" s="72"/>
    </row>
    <row r="62" spans="1:14" ht="24.75" customHeight="1">
      <c r="A62" s="92"/>
      <c r="B62" s="83"/>
      <c r="C62" s="86"/>
      <c r="D62" s="88"/>
      <c r="E62" s="73"/>
      <c r="F62" s="90"/>
      <c r="G62" s="15" t="s">
        <v>61</v>
      </c>
      <c r="H62" s="16">
        <f>H60+H61</f>
        <v>194114</v>
      </c>
      <c r="I62" s="16">
        <f t="shared" ref="I62:L62" si="10">I60+I61</f>
        <v>0</v>
      </c>
      <c r="J62" s="16">
        <f>J60+J61</f>
        <v>194114</v>
      </c>
      <c r="K62" s="16">
        <f t="shared" si="10"/>
        <v>0</v>
      </c>
      <c r="L62" s="16">
        <f t="shared" si="10"/>
        <v>0</v>
      </c>
      <c r="M62" s="73"/>
      <c r="N62" s="73"/>
    </row>
    <row r="63" spans="1:14" ht="24.75" customHeight="1">
      <c r="A63" s="120" t="s">
        <v>58</v>
      </c>
      <c r="B63" s="93" t="s">
        <v>29</v>
      </c>
      <c r="C63" s="71" t="s">
        <v>77</v>
      </c>
      <c r="D63" s="74" t="s">
        <v>21</v>
      </c>
      <c r="E63" s="77">
        <v>2164335.61</v>
      </c>
      <c r="F63" s="77">
        <v>2164336.61</v>
      </c>
      <c r="G63" s="63">
        <v>2017</v>
      </c>
      <c r="H63" s="64">
        <f t="shared" si="3"/>
        <v>71734</v>
      </c>
      <c r="I63" s="64"/>
      <c r="J63" s="64"/>
      <c r="K63" s="64"/>
      <c r="L63" s="64">
        <v>71734</v>
      </c>
      <c r="M63" s="62"/>
      <c r="N63" s="62"/>
    </row>
    <row r="64" spans="1:14" ht="21.75" customHeight="1">
      <c r="A64" s="91"/>
      <c r="B64" s="94"/>
      <c r="C64" s="72"/>
      <c r="D64" s="87"/>
      <c r="E64" s="89"/>
      <c r="F64" s="89"/>
      <c r="G64" s="31">
        <v>2018</v>
      </c>
      <c r="H64" s="14">
        <f t="shared" si="3"/>
        <v>560000</v>
      </c>
      <c r="I64" s="14"/>
      <c r="J64" s="14">
        <v>560000</v>
      </c>
      <c r="K64" s="14"/>
      <c r="L64" s="14"/>
      <c r="M64" s="71" t="s">
        <v>22</v>
      </c>
      <c r="N64" s="71" t="s">
        <v>17</v>
      </c>
    </row>
    <row r="65" spans="1:14" ht="21.75" customHeight="1">
      <c r="A65" s="91"/>
      <c r="B65" s="94"/>
      <c r="C65" s="72"/>
      <c r="D65" s="87"/>
      <c r="E65" s="89"/>
      <c r="F65" s="89"/>
      <c r="G65" s="31">
        <v>2019</v>
      </c>
      <c r="H65" s="14">
        <v>560000</v>
      </c>
      <c r="I65" s="14"/>
      <c r="J65" s="14">
        <v>890000</v>
      </c>
      <c r="K65" s="14"/>
      <c r="L65" s="14"/>
      <c r="M65" s="72"/>
      <c r="N65" s="72"/>
    </row>
    <row r="66" spans="1:14" ht="21.75" customHeight="1">
      <c r="A66" s="91"/>
      <c r="B66" s="94"/>
      <c r="C66" s="72"/>
      <c r="D66" s="87"/>
      <c r="E66" s="89"/>
      <c r="F66" s="89"/>
      <c r="G66" s="31">
        <v>2020</v>
      </c>
      <c r="H66" s="18">
        <f t="shared" si="3"/>
        <v>670000</v>
      </c>
      <c r="I66" s="18"/>
      <c r="J66" s="18">
        <v>670000</v>
      </c>
      <c r="K66" s="18"/>
      <c r="L66" s="18"/>
      <c r="M66" s="72"/>
      <c r="N66" s="72"/>
    </row>
    <row r="67" spans="1:14" ht="21.75" customHeight="1">
      <c r="A67" s="91"/>
      <c r="B67" s="94"/>
      <c r="C67" s="72"/>
      <c r="D67" s="87"/>
      <c r="E67" s="89"/>
      <c r="F67" s="89"/>
      <c r="G67" s="51">
        <v>2021</v>
      </c>
      <c r="H67" s="52">
        <f t="shared" si="3"/>
        <v>696800</v>
      </c>
      <c r="I67" s="52"/>
      <c r="J67" s="52">
        <v>696800</v>
      </c>
      <c r="K67" s="52"/>
      <c r="L67" s="52"/>
      <c r="M67" s="72"/>
      <c r="N67" s="72"/>
    </row>
    <row r="68" spans="1:14" ht="21.75" customHeight="1">
      <c r="A68" s="92"/>
      <c r="B68" s="95"/>
      <c r="C68" s="73"/>
      <c r="D68" s="88"/>
      <c r="E68" s="90"/>
      <c r="F68" s="90"/>
      <c r="G68" s="15" t="s">
        <v>77</v>
      </c>
      <c r="H68" s="16">
        <f t="shared" si="3"/>
        <v>2888534</v>
      </c>
      <c r="I68" s="16">
        <f>SUM(I64:I65)</f>
        <v>0</v>
      </c>
      <c r="J68" s="16">
        <f t="shared" ref="J68:K68" si="11">J63+J64+J65+J66+J67</f>
        <v>2816800</v>
      </c>
      <c r="K68" s="16">
        <f t="shared" si="11"/>
        <v>0</v>
      </c>
      <c r="L68" s="16">
        <f>L63+L64+L65+L66+L67</f>
        <v>71734</v>
      </c>
      <c r="M68" s="73"/>
      <c r="N68" s="73"/>
    </row>
    <row r="69" spans="1:14" ht="48.75" customHeight="1">
      <c r="A69" s="91" t="s">
        <v>59</v>
      </c>
      <c r="B69" s="81" t="s">
        <v>78</v>
      </c>
      <c r="C69" s="84" t="s">
        <v>72</v>
      </c>
      <c r="D69" s="74" t="s">
        <v>81</v>
      </c>
      <c r="E69" s="71"/>
      <c r="F69" s="77"/>
      <c r="G69" s="49">
        <v>2018</v>
      </c>
      <c r="H69" s="48">
        <f>I69+J69+K69+L69</f>
        <v>17000</v>
      </c>
      <c r="I69" s="48"/>
      <c r="J69" s="48">
        <v>17000</v>
      </c>
      <c r="K69" s="48"/>
      <c r="L69" s="48"/>
      <c r="M69" s="71" t="s">
        <v>18</v>
      </c>
      <c r="N69" s="71" t="s">
        <v>15</v>
      </c>
    </row>
    <row r="70" spans="1:14" ht="48.75" customHeight="1">
      <c r="A70" s="75"/>
      <c r="B70" s="75"/>
      <c r="C70" s="75"/>
      <c r="D70" s="75"/>
      <c r="E70" s="75"/>
      <c r="F70" s="75"/>
      <c r="G70" s="49">
        <v>2019</v>
      </c>
      <c r="H70" s="48">
        <f>I70+J70+K70+L70</f>
        <v>77197</v>
      </c>
      <c r="I70" s="48"/>
      <c r="J70" s="48">
        <v>77197</v>
      </c>
      <c r="K70" s="48"/>
      <c r="L70" s="48"/>
      <c r="M70" s="72"/>
      <c r="N70" s="72"/>
    </row>
    <row r="71" spans="1:14" ht="48.75" customHeight="1">
      <c r="A71" s="76"/>
      <c r="B71" s="76"/>
      <c r="C71" s="76"/>
      <c r="D71" s="76"/>
      <c r="E71" s="76"/>
      <c r="F71" s="76"/>
      <c r="G71" s="15" t="s">
        <v>72</v>
      </c>
      <c r="H71" s="16">
        <f>H69+H70</f>
        <v>94197</v>
      </c>
      <c r="I71" s="16">
        <f t="shared" ref="I71" si="12">I69+I70</f>
        <v>0</v>
      </c>
      <c r="J71" s="16">
        <f>J69+J70</f>
        <v>94197</v>
      </c>
      <c r="K71" s="16">
        <f t="shared" ref="K71:L71" si="13">K69+K70</f>
        <v>0</v>
      </c>
      <c r="L71" s="16">
        <f t="shared" si="13"/>
        <v>0</v>
      </c>
      <c r="M71" s="73"/>
      <c r="N71" s="73"/>
    </row>
    <row r="72" spans="1:14" ht="15" hidden="1" customHeight="1">
      <c r="A72" s="120"/>
      <c r="B72" s="81" t="s">
        <v>79</v>
      </c>
      <c r="C72" s="84" t="s">
        <v>80</v>
      </c>
      <c r="D72" s="74"/>
      <c r="E72" s="71"/>
      <c r="F72" s="77"/>
      <c r="G72" s="51">
        <v>2018</v>
      </c>
      <c r="H72" s="52">
        <f>I72+J72+K72+L72</f>
        <v>0</v>
      </c>
      <c r="I72" s="16"/>
      <c r="J72" s="56"/>
      <c r="K72" s="16"/>
      <c r="L72" s="16"/>
      <c r="M72" s="50"/>
      <c r="N72" s="50"/>
    </row>
    <row r="73" spans="1:14" hidden="1">
      <c r="A73" s="91"/>
      <c r="B73" s="82"/>
      <c r="C73" s="85"/>
      <c r="D73" s="87"/>
      <c r="E73" s="72"/>
      <c r="F73" s="89"/>
      <c r="G73" s="51">
        <v>2019</v>
      </c>
      <c r="H73" s="52">
        <f t="shared" ref="H73:H74" si="14">I73+J73+K73+L73</f>
        <v>0</v>
      </c>
      <c r="I73" s="16"/>
      <c r="J73" s="56"/>
      <c r="K73" s="16"/>
      <c r="L73" s="16"/>
      <c r="M73" s="50"/>
      <c r="N73" s="50"/>
    </row>
    <row r="74" spans="1:14" hidden="1">
      <c r="A74" s="91"/>
      <c r="B74" s="82"/>
      <c r="C74" s="85"/>
      <c r="D74" s="87"/>
      <c r="E74" s="72"/>
      <c r="F74" s="89"/>
      <c r="G74" s="51">
        <v>2020</v>
      </c>
      <c r="H74" s="52">
        <f t="shared" si="14"/>
        <v>0</v>
      </c>
      <c r="I74" s="16"/>
      <c r="J74" s="56"/>
      <c r="K74" s="16"/>
      <c r="L74" s="16"/>
      <c r="M74" s="50"/>
      <c r="N74" s="50"/>
    </row>
    <row r="75" spans="1:14" hidden="1">
      <c r="A75" s="92"/>
      <c r="B75" s="83"/>
      <c r="C75" s="86"/>
      <c r="D75" s="88"/>
      <c r="E75" s="73"/>
      <c r="F75" s="90"/>
      <c r="G75" s="15" t="s">
        <v>80</v>
      </c>
      <c r="H75" s="16">
        <f>I75+J75+K75+L75</f>
        <v>0</v>
      </c>
      <c r="I75" s="16"/>
      <c r="J75" s="16">
        <f>J72+J73+J74</f>
        <v>0</v>
      </c>
      <c r="K75" s="16"/>
      <c r="L75" s="16"/>
      <c r="M75" s="50"/>
      <c r="N75" s="50"/>
    </row>
    <row r="76" spans="1:14" ht="19.5" customHeight="1">
      <c r="A76" s="126" t="s">
        <v>14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6.5" customHeight="1">
      <c r="A77" s="108" t="s">
        <v>74</v>
      </c>
      <c r="B77" s="71" t="s">
        <v>71</v>
      </c>
      <c r="C77" s="71" t="s">
        <v>32</v>
      </c>
      <c r="D77" s="74" t="s">
        <v>28</v>
      </c>
      <c r="E77" s="99">
        <v>2459485.08</v>
      </c>
      <c r="F77" s="99">
        <v>2459485.08</v>
      </c>
      <c r="G77" s="13">
        <v>2014</v>
      </c>
      <c r="H77" s="14">
        <f t="shared" ref="H77:H80" si="15">SUM(I77:L77)</f>
        <v>1327300.1599999999</v>
      </c>
      <c r="I77" s="14"/>
      <c r="J77" s="14">
        <v>133547.16</v>
      </c>
      <c r="K77" s="14"/>
      <c r="L77" s="14">
        <v>1193753</v>
      </c>
      <c r="M77" s="71" t="s">
        <v>24</v>
      </c>
      <c r="N77" s="71" t="s">
        <v>15</v>
      </c>
    </row>
    <row r="78" spans="1:14" ht="16.5" customHeight="1">
      <c r="A78" s="109"/>
      <c r="B78" s="72"/>
      <c r="C78" s="72"/>
      <c r="D78" s="87"/>
      <c r="E78" s="100"/>
      <c r="F78" s="100"/>
      <c r="G78" s="13">
        <v>2015</v>
      </c>
      <c r="H78" s="17">
        <v>87110.9</v>
      </c>
      <c r="I78" s="17"/>
      <c r="J78" s="17">
        <f>H78</f>
        <v>87110.9</v>
      </c>
      <c r="K78" s="14"/>
      <c r="L78" s="14"/>
      <c r="M78" s="72"/>
      <c r="N78" s="72"/>
    </row>
    <row r="79" spans="1:14" ht="18" customHeight="1">
      <c r="A79" s="109"/>
      <c r="B79" s="72"/>
      <c r="C79" s="72"/>
      <c r="D79" s="87"/>
      <c r="E79" s="100"/>
      <c r="F79" s="100"/>
      <c r="G79" s="13">
        <v>2016</v>
      </c>
      <c r="H79" s="14">
        <f t="shared" si="15"/>
        <v>21662.61</v>
      </c>
      <c r="I79" s="14"/>
      <c r="J79" s="14">
        <v>21662.61</v>
      </c>
      <c r="K79" s="14"/>
      <c r="L79" s="14"/>
      <c r="M79" s="72"/>
      <c r="N79" s="72"/>
    </row>
    <row r="80" spans="1:14" ht="18" customHeight="1">
      <c r="A80" s="109"/>
      <c r="B80" s="72"/>
      <c r="C80" s="72"/>
      <c r="D80" s="87"/>
      <c r="E80" s="100"/>
      <c r="F80" s="100"/>
      <c r="G80" s="37">
        <v>2017</v>
      </c>
      <c r="H80" s="38">
        <f t="shared" si="15"/>
        <v>1050911.3899999999</v>
      </c>
      <c r="I80" s="38"/>
      <c r="J80" s="38">
        <v>1050911.3899999999</v>
      </c>
      <c r="K80" s="38"/>
      <c r="L80" s="38"/>
      <c r="M80" s="72"/>
      <c r="N80" s="72"/>
    </row>
    <row r="81" spans="1:14" ht="17.25" customHeight="1">
      <c r="A81" s="110"/>
      <c r="B81" s="73"/>
      <c r="C81" s="73"/>
      <c r="D81" s="88"/>
      <c r="E81" s="101"/>
      <c r="F81" s="101"/>
      <c r="G81" s="15" t="s">
        <v>32</v>
      </c>
      <c r="H81" s="16">
        <f>SUM(I81:L81)</f>
        <v>2486985.0599999996</v>
      </c>
      <c r="I81" s="16">
        <f>SUM(I77:I80)</f>
        <v>0</v>
      </c>
      <c r="J81" s="16">
        <f>SUM(J77:J80)</f>
        <v>1293232.0599999998</v>
      </c>
      <c r="K81" s="16">
        <f t="shared" ref="K81:L81" si="16">SUM(K77:K80)</f>
        <v>0</v>
      </c>
      <c r="L81" s="16">
        <f t="shared" si="16"/>
        <v>1193753</v>
      </c>
      <c r="M81" s="73"/>
      <c r="N81" s="73"/>
    </row>
    <row r="82" spans="1:14" ht="18" customHeight="1">
      <c r="A82" s="98"/>
      <c r="B82" s="102" t="s">
        <v>25</v>
      </c>
      <c r="C82" s="105" t="s">
        <v>76</v>
      </c>
      <c r="D82" s="7"/>
      <c r="E82" s="8"/>
      <c r="F82" s="8"/>
      <c r="G82" s="9">
        <v>2014</v>
      </c>
      <c r="H82" s="5">
        <f>SUM(I82:L82)</f>
        <v>1850831.1600000001</v>
      </c>
      <c r="I82" s="5">
        <f>SUM(I28,I77)</f>
        <v>0</v>
      </c>
      <c r="J82" s="5">
        <f>J28+J56+J60+J77+J59</f>
        <v>657078.16</v>
      </c>
      <c r="K82" s="5">
        <f>SUM(K28,K77)</f>
        <v>0</v>
      </c>
      <c r="L82" s="5">
        <f>SUM(L28,L77)</f>
        <v>1193753</v>
      </c>
      <c r="M82" s="3"/>
      <c r="N82" s="3"/>
    </row>
    <row r="83" spans="1:14" ht="15" customHeight="1">
      <c r="A83" s="98"/>
      <c r="B83" s="103"/>
      <c r="C83" s="106"/>
      <c r="D83" s="7"/>
      <c r="E83" s="8"/>
      <c r="F83" s="8"/>
      <c r="G83" s="9">
        <v>2015</v>
      </c>
      <c r="H83" s="5">
        <f t="shared" ref="H83:H89" si="17">SUM(I83:L83)</f>
        <v>464675.76</v>
      </c>
      <c r="I83" s="5">
        <f>SUM(I29,I34,I43,I78,I51)</f>
        <v>0</v>
      </c>
      <c r="J83" s="5">
        <f>J29+J34+J38+J43+J51+J57+J61+J78</f>
        <v>464675.76</v>
      </c>
      <c r="K83" s="5">
        <f>SUM(K29,K34,K43,K78,K51)</f>
        <v>0</v>
      </c>
      <c r="L83" s="5">
        <f>SUM(L29,L34,L43,L78,L51)</f>
        <v>0</v>
      </c>
      <c r="M83" s="3"/>
      <c r="N83" s="3"/>
    </row>
    <row r="84" spans="1:14" ht="15.75" customHeight="1">
      <c r="A84" s="98"/>
      <c r="B84" s="103"/>
      <c r="C84" s="106"/>
      <c r="D84" s="3"/>
      <c r="E84" s="3"/>
      <c r="F84" s="3"/>
      <c r="G84" s="9">
        <v>2016</v>
      </c>
      <c r="H84" s="5">
        <f t="shared" si="17"/>
        <v>584338.41</v>
      </c>
      <c r="I84" s="10">
        <f>I7+I30+I35+I39+I44+I52+I79</f>
        <v>0</v>
      </c>
      <c r="J84" s="10">
        <f>J7+J30+J35+J39+J44+J52+J79</f>
        <v>584338.41</v>
      </c>
      <c r="K84" s="10">
        <f>K7+K30+K35+K39+K44+K52+K79</f>
        <v>0</v>
      </c>
      <c r="L84" s="10">
        <f>L7+L30+L35+L39+L44+L52+L79</f>
        <v>0</v>
      </c>
      <c r="M84" s="3"/>
      <c r="N84" s="3"/>
    </row>
    <row r="85" spans="1:14" ht="15.75" customHeight="1">
      <c r="A85" s="98"/>
      <c r="B85" s="103"/>
      <c r="C85" s="106"/>
      <c r="D85" s="3"/>
      <c r="E85" s="3"/>
      <c r="F85" s="3"/>
      <c r="G85" s="9">
        <v>2017</v>
      </c>
      <c r="H85" s="5">
        <f>SUM(I85:L85)</f>
        <v>2063232.2899999998</v>
      </c>
      <c r="I85" s="10">
        <f>I8+I31+I36+I45+I53+I40+I64</f>
        <v>0</v>
      </c>
      <c r="J85" s="10">
        <f>J8+J31+J36+J45+J53+J40+J80</f>
        <v>1991498.2899999998</v>
      </c>
      <c r="K85" s="10">
        <f>K8+K31+K36+K45+K53+K40+K64</f>
        <v>0</v>
      </c>
      <c r="L85" s="10">
        <f>L63</f>
        <v>71734</v>
      </c>
      <c r="M85" s="3"/>
      <c r="N85" s="3"/>
    </row>
    <row r="86" spans="1:14" ht="15.75" customHeight="1">
      <c r="A86" s="98"/>
      <c r="B86" s="103"/>
      <c r="C86" s="106"/>
      <c r="D86" s="3"/>
      <c r="E86" s="3"/>
      <c r="F86" s="3"/>
      <c r="G86" s="9">
        <v>2018</v>
      </c>
      <c r="H86" s="5">
        <f>SUM(I86:L86)</f>
        <v>1533270.2</v>
      </c>
      <c r="I86" s="10">
        <f>I9+I46+I65</f>
        <v>0</v>
      </c>
      <c r="J86" s="10">
        <f>J9+J46+J41+J32+J64+J69+J72+J54</f>
        <v>1533270.2</v>
      </c>
      <c r="K86" s="10">
        <f t="shared" ref="K86:L86" si="18">K9+K46+K41+K32+K64+K69+K72+K54</f>
        <v>0</v>
      </c>
      <c r="L86" s="10">
        <f t="shared" si="18"/>
        <v>0</v>
      </c>
      <c r="M86" s="3"/>
      <c r="N86" s="3"/>
    </row>
    <row r="87" spans="1:14" ht="15.75" customHeight="1">
      <c r="A87" s="98"/>
      <c r="B87" s="103"/>
      <c r="C87" s="106"/>
      <c r="D87" s="20"/>
      <c r="E87" s="20"/>
      <c r="F87" s="20"/>
      <c r="G87" s="21">
        <v>2019</v>
      </c>
      <c r="H87" s="5">
        <f t="shared" si="17"/>
        <v>2413644</v>
      </c>
      <c r="I87" s="10">
        <f>I10+I47+I66</f>
        <v>0</v>
      </c>
      <c r="J87" s="10">
        <f>J10+J47+J65+J70+J73</f>
        <v>2413644</v>
      </c>
      <c r="K87" s="10">
        <f>K10+K47+K66</f>
        <v>0</v>
      </c>
      <c r="L87" s="10">
        <f>L10+L47+L66</f>
        <v>0</v>
      </c>
      <c r="M87" s="20"/>
      <c r="N87" s="20"/>
    </row>
    <row r="88" spans="1:14" ht="15.75" customHeight="1">
      <c r="A88" s="98"/>
      <c r="B88" s="103"/>
      <c r="C88" s="106"/>
      <c r="D88" s="54"/>
      <c r="E88" s="54"/>
      <c r="F88" s="54"/>
      <c r="G88" s="55">
        <v>2020</v>
      </c>
      <c r="H88" s="5">
        <f t="shared" si="17"/>
        <v>1479367</v>
      </c>
      <c r="I88" s="10">
        <f>I11+I48+I67</f>
        <v>0</v>
      </c>
      <c r="J88" s="10">
        <f>J11+J48+J66+J74</f>
        <v>1479367</v>
      </c>
      <c r="K88" s="10">
        <f>K11+K48+K67</f>
        <v>0</v>
      </c>
      <c r="L88" s="10">
        <f>L11+L48+L67</f>
        <v>0</v>
      </c>
      <c r="M88" s="54"/>
      <c r="N88" s="54"/>
    </row>
    <row r="89" spans="1:14" ht="15.75" customHeight="1">
      <c r="A89" s="98"/>
      <c r="B89" s="103"/>
      <c r="C89" s="106"/>
      <c r="D89" s="54"/>
      <c r="E89" s="54"/>
      <c r="F89" s="54"/>
      <c r="G89" s="55">
        <v>2021</v>
      </c>
      <c r="H89" s="5">
        <f t="shared" si="17"/>
        <v>788408</v>
      </c>
      <c r="I89" s="10">
        <f>I12+I49+I68</f>
        <v>0</v>
      </c>
      <c r="J89" s="10">
        <f>J12+J49+J67</f>
        <v>788408</v>
      </c>
      <c r="K89" s="10">
        <f>K12+K49+K68</f>
        <v>0</v>
      </c>
      <c r="L89" s="10">
        <v>0</v>
      </c>
      <c r="M89" s="54"/>
      <c r="N89" s="54"/>
    </row>
    <row r="90" spans="1:14" ht="15.75" customHeight="1">
      <c r="A90" s="98"/>
      <c r="B90" s="104"/>
      <c r="C90" s="107"/>
      <c r="D90" s="3"/>
      <c r="E90" s="3"/>
      <c r="F90" s="3"/>
      <c r="G90" s="53" t="s">
        <v>76</v>
      </c>
      <c r="H90" s="6">
        <f>SUM(I90:L90)</f>
        <v>8909991.8200000003</v>
      </c>
      <c r="I90" s="11">
        <f>SUM(I82:I87)</f>
        <v>0</v>
      </c>
      <c r="J90" s="11">
        <f>SUM(J82:J87)</f>
        <v>7644504.8200000003</v>
      </c>
      <c r="K90" s="11">
        <f t="shared" ref="K90" si="19">SUM(K82:K87)</f>
        <v>0</v>
      </c>
      <c r="L90" s="11">
        <f>SUM(L82:L89)</f>
        <v>1265487</v>
      </c>
      <c r="M90" s="3"/>
      <c r="N90" s="3"/>
    </row>
    <row r="91" spans="1:14" ht="22.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ht="24.75" customHeight="1">
      <c r="A92" s="96" t="s">
        <v>66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1:14" ht="18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</sheetData>
  <mergeCells count="117">
    <mergeCell ref="A72:A75"/>
    <mergeCell ref="C38:C42"/>
    <mergeCell ref="D72:D75"/>
    <mergeCell ref="E72:E75"/>
    <mergeCell ref="F72:F75"/>
    <mergeCell ref="A51:A55"/>
    <mergeCell ref="B51:B55"/>
    <mergeCell ref="A69:A71"/>
    <mergeCell ref="B69:B71"/>
    <mergeCell ref="C69:C71"/>
    <mergeCell ref="A93:N93"/>
    <mergeCell ref="B7:B12"/>
    <mergeCell ref="C7:C12"/>
    <mergeCell ref="M28:M33"/>
    <mergeCell ref="A28:A33"/>
    <mergeCell ref="A34:A37"/>
    <mergeCell ref="B34:B37"/>
    <mergeCell ref="C34:C37"/>
    <mergeCell ref="B28:B33"/>
    <mergeCell ref="C28:C33"/>
    <mergeCell ref="A76:N76"/>
    <mergeCell ref="N7:N12"/>
    <mergeCell ref="F7:F12"/>
    <mergeCell ref="D51:D55"/>
    <mergeCell ref="N43:N50"/>
    <mergeCell ref="N28:N33"/>
    <mergeCell ref="N34:N37"/>
    <mergeCell ref="B43:B50"/>
    <mergeCell ref="C43:C50"/>
    <mergeCell ref="E56:E58"/>
    <mergeCell ref="B72:B75"/>
    <mergeCell ref="C72:C75"/>
    <mergeCell ref="F63:F68"/>
    <mergeCell ref="A63:A68"/>
    <mergeCell ref="A1:O1"/>
    <mergeCell ref="M64:M68"/>
    <mergeCell ref="N64:N68"/>
    <mergeCell ref="D7:D12"/>
    <mergeCell ref="E7:E12"/>
    <mergeCell ref="N51:N55"/>
    <mergeCell ref="E43:E50"/>
    <mergeCell ref="D28:D33"/>
    <mergeCell ref="D34:D37"/>
    <mergeCell ref="E34:E37"/>
    <mergeCell ref="F34:F37"/>
    <mergeCell ref="M34:M37"/>
    <mergeCell ref="A7:A12"/>
    <mergeCell ref="D60:D62"/>
    <mergeCell ref="M43:M50"/>
    <mergeCell ref="F43:F50"/>
    <mergeCell ref="D63:D68"/>
    <mergeCell ref="E63:E68"/>
    <mergeCell ref="A13:N13"/>
    <mergeCell ref="B38:B42"/>
    <mergeCell ref="M38:M42"/>
    <mergeCell ref="E51:E55"/>
    <mergeCell ref="A6:N6"/>
    <mergeCell ref="D43:D50"/>
    <mergeCell ref="E28:E33"/>
    <mergeCell ref="F28:F33"/>
    <mergeCell ref="A21:N21"/>
    <mergeCell ref="N60:N62"/>
    <mergeCell ref="M7:M12"/>
    <mergeCell ref="F38:F42"/>
    <mergeCell ref="D38:D42"/>
    <mergeCell ref="E38:E42"/>
    <mergeCell ref="F51:F55"/>
    <mergeCell ref="M51:M55"/>
    <mergeCell ref="A17:N17"/>
    <mergeCell ref="C51:C55"/>
    <mergeCell ref="A27:N27"/>
    <mergeCell ref="A38:A42"/>
    <mergeCell ref="N38:N42"/>
    <mergeCell ref="A43:A50"/>
    <mergeCell ref="A2:N2"/>
    <mergeCell ref="A3:A4"/>
    <mergeCell ref="B3:B4"/>
    <mergeCell ref="C3:C4"/>
    <mergeCell ref="D3:D4"/>
    <mergeCell ref="E3:F3"/>
    <mergeCell ref="H3:L3"/>
    <mergeCell ref="M3:M4"/>
    <mergeCell ref="N3:N4"/>
    <mergeCell ref="G3:G4"/>
    <mergeCell ref="A92:N92"/>
    <mergeCell ref="A91:N91"/>
    <mergeCell ref="A82:A90"/>
    <mergeCell ref="B77:B81"/>
    <mergeCell ref="C77:C81"/>
    <mergeCell ref="D77:D81"/>
    <mergeCell ref="E77:E81"/>
    <mergeCell ref="F77:F81"/>
    <mergeCell ref="M77:M81"/>
    <mergeCell ref="N77:N81"/>
    <mergeCell ref="B82:B90"/>
    <mergeCell ref="C82:C90"/>
    <mergeCell ref="A77:A81"/>
    <mergeCell ref="N69:N71"/>
    <mergeCell ref="D69:D71"/>
    <mergeCell ref="E69:E71"/>
    <mergeCell ref="F69:F71"/>
    <mergeCell ref="M69:M71"/>
    <mergeCell ref="A56:A58"/>
    <mergeCell ref="B56:B58"/>
    <mergeCell ref="C56:C58"/>
    <mergeCell ref="D56:D58"/>
    <mergeCell ref="B60:B62"/>
    <mergeCell ref="E60:E62"/>
    <mergeCell ref="F60:F62"/>
    <mergeCell ref="A60:A62"/>
    <mergeCell ref="C60:C62"/>
    <mergeCell ref="F56:F58"/>
    <mergeCell ref="M56:M58"/>
    <mergeCell ref="M60:M62"/>
    <mergeCell ref="N56:N58"/>
    <mergeCell ref="B63:B68"/>
    <mergeCell ref="C63:C68"/>
  </mergeCells>
  <pageMargins left="0.27" right="0.22" top="0.61" bottom="0.16" header="0.16" footer="0.16"/>
  <pageSetup paperSize="9" scale="56" fitToHeight="0" orientation="landscape" horizontalDpi="4294967293" r:id="rId1"/>
  <rowBreaks count="2" manualBreakCount="2">
    <brk id="27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IrinaP</cp:lastModifiedBy>
  <cp:lastPrinted>2018-05-24T13:31:21Z</cp:lastPrinted>
  <dcterms:created xsi:type="dcterms:W3CDTF">2016-02-19T06:06:39Z</dcterms:created>
  <dcterms:modified xsi:type="dcterms:W3CDTF">2018-05-24T13:36:52Z</dcterms:modified>
</cp:coreProperties>
</file>