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1932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Лист1!$A$3:$O$126</definedName>
    <definedName name="_xlnm.Print_Area" localSheetId="0">Лист1!$A:$O</definedName>
  </definedNames>
  <calcPr calcId="144525"/>
</workbook>
</file>

<file path=xl/calcChain.xml><?xml version="1.0" encoding="utf-8"?>
<calcChain xmlns="http://schemas.openxmlformats.org/spreadsheetml/2006/main">
  <c r="K125" i="1" l="1"/>
  <c r="K124" i="1"/>
  <c r="K123" i="1"/>
  <c r="K122" i="1"/>
  <c r="J122" i="1"/>
  <c r="K110" i="1" l="1"/>
  <c r="M110" i="1"/>
  <c r="L110" i="1"/>
  <c r="J110" i="1"/>
  <c r="I109" i="1"/>
  <c r="I108" i="1"/>
  <c r="I107" i="1"/>
  <c r="I64" i="1"/>
  <c r="I110" i="1" l="1"/>
  <c r="K93" i="1"/>
  <c r="I92" i="1"/>
  <c r="I105" i="1" l="1"/>
  <c r="I106" i="1"/>
  <c r="K104" i="1" l="1"/>
  <c r="I104" i="1" s="1"/>
  <c r="I102" i="1"/>
  <c r="I103" i="1"/>
  <c r="K101" i="1"/>
  <c r="I101" i="1" s="1"/>
  <c r="L97" i="1"/>
  <c r="M97" i="1"/>
  <c r="J97" i="1"/>
  <c r="K97" i="1"/>
  <c r="I94" i="1"/>
  <c r="I95" i="1"/>
  <c r="I96" i="1"/>
  <c r="I98" i="1"/>
  <c r="I99" i="1"/>
  <c r="I100" i="1"/>
  <c r="I97" i="1" l="1"/>
  <c r="L125" i="1"/>
  <c r="M125" i="1"/>
  <c r="J125" i="1"/>
  <c r="L88" i="1"/>
  <c r="M88" i="1"/>
  <c r="J88" i="1"/>
  <c r="K88" i="1"/>
  <c r="I17" i="1"/>
  <c r="I41" i="1"/>
  <c r="I34" i="1"/>
  <c r="I35" i="1"/>
  <c r="I36" i="1"/>
  <c r="I37" i="1"/>
  <c r="I38" i="1"/>
  <c r="I39" i="1"/>
  <c r="I40" i="1"/>
  <c r="K33" i="1"/>
  <c r="I33" i="1" s="1"/>
  <c r="I125" i="1" l="1"/>
  <c r="I87" i="1"/>
  <c r="I8" i="1" l="1"/>
  <c r="I9" i="1"/>
  <c r="I7" i="1"/>
  <c r="I48" i="1" l="1"/>
  <c r="K84" i="1" l="1"/>
  <c r="I81" i="1"/>
  <c r="K13" i="1"/>
  <c r="K121" i="1" s="1"/>
  <c r="I31" i="1"/>
  <c r="M120" i="1"/>
  <c r="L121" i="1"/>
  <c r="M121" i="1"/>
  <c r="L84" i="1"/>
  <c r="M84" i="1"/>
  <c r="I79" i="1"/>
  <c r="I28" i="1" l="1"/>
  <c r="I29" i="1"/>
  <c r="I30" i="1"/>
  <c r="I27" i="1"/>
  <c r="I70" i="1"/>
  <c r="I93" i="1" l="1"/>
  <c r="M123" i="1" l="1"/>
  <c r="J123" i="1"/>
  <c r="L123" i="1"/>
  <c r="I83" i="1"/>
  <c r="I90" i="1"/>
  <c r="I91" i="1"/>
  <c r="I89" i="1"/>
  <c r="I65" i="1"/>
  <c r="I16" i="1"/>
  <c r="I15" i="1"/>
  <c r="I123" i="1" l="1"/>
  <c r="K69" i="1"/>
  <c r="K71" i="1" s="1"/>
  <c r="K52" i="1"/>
  <c r="K53" i="1" s="1"/>
  <c r="I86" i="1" l="1"/>
  <c r="I85" i="1"/>
  <c r="I25" i="1"/>
  <c r="I24" i="1"/>
  <c r="I23" i="1"/>
  <c r="K46" i="1"/>
  <c r="K49" i="1" s="1"/>
  <c r="I47" i="1"/>
  <c r="I115" i="1"/>
  <c r="J116" i="1"/>
  <c r="L116" i="1"/>
  <c r="M116" i="1"/>
  <c r="K117" i="1"/>
  <c r="I75" i="1"/>
  <c r="K58" i="1"/>
  <c r="I57" i="1"/>
  <c r="J121" i="1"/>
  <c r="L120" i="1"/>
  <c r="J120" i="1"/>
  <c r="I56" i="1"/>
  <c r="I88" i="1" l="1"/>
  <c r="K120" i="1"/>
  <c r="I120" i="1" s="1"/>
  <c r="I121" i="1"/>
  <c r="I20" i="1"/>
  <c r="I21" i="1"/>
  <c r="I19" i="1"/>
  <c r="K78" i="1"/>
  <c r="K74" i="1"/>
  <c r="M74" i="1"/>
  <c r="L74" i="1"/>
  <c r="J74" i="1"/>
  <c r="I73" i="1"/>
  <c r="I72" i="1"/>
  <c r="I54" i="1"/>
  <c r="J58" i="1"/>
  <c r="L58" i="1"/>
  <c r="M58" i="1"/>
  <c r="M78" i="1"/>
  <c r="L78" i="1"/>
  <c r="J78" i="1"/>
  <c r="I77" i="1"/>
  <c r="I76" i="1"/>
  <c r="I63" i="1"/>
  <c r="L119" i="1"/>
  <c r="M119" i="1"/>
  <c r="J119" i="1"/>
  <c r="L122" i="1"/>
  <c r="M122" i="1"/>
  <c r="I82" i="1"/>
  <c r="I46" i="1"/>
  <c r="I14" i="1"/>
  <c r="I78" i="1" l="1"/>
  <c r="I74" i="1"/>
  <c r="I122" i="1"/>
  <c r="I52" i="1"/>
  <c r="K60" i="1"/>
  <c r="K66" i="1" s="1"/>
  <c r="I51" i="1"/>
  <c r="K113" i="1"/>
  <c r="K116" i="1" s="1"/>
  <c r="I116" i="1" s="1"/>
  <c r="L118" i="1"/>
  <c r="M118" i="1"/>
  <c r="J118" i="1"/>
  <c r="L117" i="1"/>
  <c r="M117" i="1"/>
  <c r="J117" i="1"/>
  <c r="I112" i="1"/>
  <c r="I67" i="1"/>
  <c r="I59" i="1"/>
  <c r="I50" i="1"/>
  <c r="L49" i="1"/>
  <c r="M49" i="1"/>
  <c r="J49" i="1"/>
  <c r="I43" i="1"/>
  <c r="I44" i="1"/>
  <c r="I13" i="1"/>
  <c r="I12" i="1"/>
  <c r="I11" i="1"/>
  <c r="I49" i="1" l="1"/>
  <c r="M126" i="1"/>
  <c r="L126" i="1"/>
  <c r="I117" i="1"/>
  <c r="J126" i="1"/>
  <c r="K118" i="1"/>
  <c r="K119" i="1"/>
  <c r="L124" i="1"/>
  <c r="J84" i="1"/>
  <c r="J124" i="1" s="1"/>
  <c r="L71" i="1"/>
  <c r="M71" i="1"/>
  <c r="J71" i="1"/>
  <c r="L66" i="1"/>
  <c r="M66" i="1"/>
  <c r="J66" i="1"/>
  <c r="L53" i="1"/>
  <c r="M53" i="1"/>
  <c r="J53" i="1"/>
  <c r="K126" i="1" l="1"/>
  <c r="I126" i="1" s="1"/>
  <c r="I118" i="1"/>
  <c r="I124" i="1"/>
  <c r="I66" i="1"/>
  <c r="I114" i="1"/>
  <c r="I55" i="1"/>
  <c r="I58" i="1" s="1"/>
  <c r="I60" i="1"/>
  <c r="I61" i="1"/>
  <c r="I62" i="1"/>
  <c r="I68" i="1"/>
  <c r="I69" i="1"/>
  <c r="I71" i="1"/>
  <c r="I80" i="1"/>
  <c r="I84" i="1"/>
  <c r="I45" i="1"/>
  <c r="I53" i="1"/>
  <c r="I119" i="1"/>
</calcChain>
</file>

<file path=xl/sharedStrings.xml><?xml version="1.0" encoding="utf-8"?>
<sst xmlns="http://schemas.openxmlformats.org/spreadsheetml/2006/main" count="290" uniqueCount="171">
  <si>
    <t>№ п/п</t>
  </si>
  <si>
    <t xml:space="preserve">Информация о состоянии проектно-сметной документации (ПСД) (N заключения/стадия разработки)
</t>
  </si>
  <si>
    <t>В ценах, утвержденных в ПСД</t>
  </si>
  <si>
    <t xml:space="preserve">
Финансовый год
</t>
  </si>
  <si>
    <t>Всего</t>
  </si>
  <si>
    <t>Федеральный бюджет</t>
  </si>
  <si>
    <t>Областной бюджет</t>
  </si>
  <si>
    <t>Местные бюджеты</t>
  </si>
  <si>
    <t>Почие источники</t>
  </si>
  <si>
    <t>Бюджетополучатель</t>
  </si>
  <si>
    <t>ГРБС</t>
  </si>
  <si>
    <t>Строительство детской поликлиники в г. Всеволожске на 600 посещений в смену</t>
  </si>
  <si>
    <t>Строительство поликлиники на 380 посещений в смену в г. Гатчина</t>
  </si>
  <si>
    <t>Подпрограмма "Модернизация здравоохранения Ленинградской области в части мероприятий по проектированию, строительству и вводу в эксплуатацию перинатального центра"</t>
  </si>
  <si>
    <t>Комитет по строительству Ленинградской области</t>
  </si>
  <si>
    <t>Сметная стоимость (тыс.руб.)</t>
  </si>
  <si>
    <t>Комитет по здравоохранению  Ленинградской области</t>
  </si>
  <si>
    <t>2015-2017</t>
  </si>
  <si>
    <t>Планируемые источники финансирования (тыс. рублей)</t>
  </si>
  <si>
    <t>Разработка проектно-сметной документации в 2017 году</t>
  </si>
  <si>
    <t>Концессионер</t>
  </si>
  <si>
    <t>в ценах года начала строительства</t>
  </si>
  <si>
    <t>ГК "Ростех"</t>
  </si>
  <si>
    <t>Итого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</si>
  <si>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 в г. Коммунар Гатчинского района</t>
  </si>
  <si>
    <t>Строительство корпуса №3 Ульяновской психиатрической больницы на 50 коек</t>
  </si>
  <si>
    <t>2014-2017</t>
  </si>
  <si>
    <t>Приложение к изменениям…</t>
  </si>
  <si>
    <t>Реконструкция объекта незавершенного строительства «Бомбоубежище» под размещение противорадиационного укрытия в г. Коммунар Гатчинского района, в том числе проектные работы</t>
  </si>
  <si>
    <t>Реконструкция корпуса №10 онкологического диспансера, пос. Кузьмоловский Всеволожского района</t>
  </si>
  <si>
    <t>В том числе 2016 год:</t>
  </si>
  <si>
    <t>Приобретение жилых помещений под размещение медицинского центра в Лодейнопольском районе</t>
  </si>
  <si>
    <t xml:space="preserve"> Приобретение объектов недвижимого имущества для нужд здравоохранения Ленинградской области</t>
  </si>
  <si>
    <t>Строительство поликлиники в г. Мга Кировского района на 150 пос. в смену</t>
  </si>
  <si>
    <t>Строительство поликлиники на 380 пос. в смену в д. Новое Девяткино, в том числе проектные работы</t>
  </si>
  <si>
    <t>Перечень объектов строительство и реконструкция которых предусмотрены в рамках государственной программы Ленинградской области "Развитие здравоохранения в Ленинградской области"</t>
  </si>
  <si>
    <t>139845,25 (июнь 2011)</t>
  </si>
  <si>
    <t>74908,76 (1 кв.2007)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</si>
  <si>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</si>
  <si>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</si>
  <si>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</si>
  <si>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</si>
  <si>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</si>
  <si>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</si>
  <si>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</si>
  <si>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</si>
  <si>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</si>
  <si>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</si>
  <si>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347378,23 (4 кв. 2012)</t>
  </si>
  <si>
    <t>2014-2015</t>
  </si>
  <si>
    <t>Разработка проектно-сметной документации в 2016-2017 годах</t>
  </si>
  <si>
    <t>*С учетом неосвоенных средств за предыдущие годы</t>
  </si>
  <si>
    <t>2017*</t>
  </si>
  <si>
    <t>В том числе 2017 год:</t>
  </si>
  <si>
    <t>Строительство и ввод в эксплуатацию перинатального центра в г. Гатчина на 130 коек. Закупка реанимобилей для перевозки взрослых и новорожденных.</t>
  </si>
  <si>
    <t>Приобретение 2 модульных фельдшерско-акушерских пунктов - п. Березовик, д. Еремина Гора Тихвинский район</t>
  </si>
  <si>
    <t>12</t>
  </si>
  <si>
    <t>Подпрограмма "Организация территориальной модели здравоохранения Ленинградской области"</t>
  </si>
  <si>
    <t>2017-2021</t>
  </si>
  <si>
    <t>Строительство врачебной амбулатории, на 110 посещений и постом скорой медицинской помощи в пос. Толмачево Лужского района по адресу:Ленинградская область, Лужский район, Толмачевское городское поселение, пос. Толмачево, ул. Первомайская</t>
  </si>
  <si>
    <t>В том числе 2018 год:</t>
  </si>
  <si>
    <t>2015-2020</t>
  </si>
  <si>
    <t>Приобретение 2 модульных фельдшерско-акушерских пунктов - д. Пеники, д. Иннолово, Ломоносовский район</t>
  </si>
  <si>
    <t>Нераспределенные средства</t>
  </si>
  <si>
    <t>Приобретение модульного фельдшерско-акушерского пункта - д. Углово Всеволожский район</t>
  </si>
  <si>
    <t>2015-2018</t>
  </si>
  <si>
    <t>Приобретение модульного фельдшерско-акушерского пункта - д. Бор Бокситогорский район</t>
  </si>
  <si>
    <t>Приобретение модульного фельдшерско-акушерского пункта - д. Поляны, Выборгский район</t>
  </si>
  <si>
    <t>Приобретение модульного фельдшерско-акушерского пункта - д. Мины, Гатчинский район</t>
  </si>
  <si>
    <t>Приобретение модульного фельдшерско-акушерского пункта - п. Токари Подпорожский район</t>
  </si>
  <si>
    <t>Приобретение модульного фельдшерско-акушерского пункта - п. Коробицыно Выборгский район</t>
  </si>
  <si>
    <t>Сроки строительства (реконструкции) (годы)</t>
  </si>
  <si>
    <t>Приобретение 2 помещений под размещение медицинских учреждений в г. Кудрово во Всеволожском районе</t>
  </si>
  <si>
    <t>2019-2021</t>
  </si>
  <si>
    <t>Проектная мощность</t>
  </si>
  <si>
    <t>50 коек</t>
  </si>
  <si>
    <t xml:space="preserve"> 600 посещений в смену</t>
  </si>
  <si>
    <t>850 посещений в смену</t>
  </si>
  <si>
    <t>380 посещений в смену</t>
  </si>
  <si>
    <t xml:space="preserve"> 380 посещений в смену</t>
  </si>
  <si>
    <t>150 посещений в смену</t>
  </si>
  <si>
    <t xml:space="preserve"> 200 коек</t>
  </si>
  <si>
    <t>110 посещений в смену</t>
  </si>
  <si>
    <t>600 посещений в смену</t>
  </si>
  <si>
    <t>130 коек</t>
  </si>
  <si>
    <t>20 посещений в смену</t>
  </si>
  <si>
    <t>по 150 посещений в смену</t>
  </si>
  <si>
    <t>56 коек</t>
  </si>
  <si>
    <t>Приобретение помещений под размещение медицинских учреждений в г. Мурино во Всеволожском районе</t>
  </si>
  <si>
    <t>В том числе 2019 год:</t>
  </si>
  <si>
    <t>Приобретение помещений под размещение медицинских учреждений в пос. Новогорелово в Ломоносовском районе</t>
  </si>
  <si>
    <t>Приобретение помещения под размещение медицинского учреждения  - д. Рапполово, Всеволожский район</t>
  </si>
  <si>
    <t>Приобретение здания под размещение амбулатории в пос. Бугры во Всеволожском районе</t>
  </si>
  <si>
    <t>Наименование, местонахождения объекта</t>
  </si>
  <si>
    <t>Строительство областной  детской больницы с 
поликлиникой в г.Сертолово Всеволожского района. 1  этап - Поликлиника по адресу: 
Ленинградская область,   Всеволожский район,   муниципальное образование 
Сертолово</t>
  </si>
  <si>
    <t>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</si>
  <si>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</si>
  <si>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</si>
  <si>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</si>
  <si>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</si>
  <si>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</si>
  <si>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</si>
  <si>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</si>
  <si>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</si>
  <si>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</si>
  <si>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</si>
  <si>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</si>
  <si>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</si>
  <si>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</si>
  <si>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</si>
  <si>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</si>
  <si>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Приобретение модульного фельдшерско-акушерского пункта - с. Сомино, Бокситогорский район</t>
  </si>
  <si>
    <t>Приобретение модульного фельдшерско-акушерского пункта - пос. Подгорное, Выборгский район</t>
  </si>
  <si>
    <t>Приобретение модульного фельдшерско-акушерского пункта - пос. Климово, Выборгский район</t>
  </si>
  <si>
    <t>Приобретение модульного фельдшерско-акушерского пункта - дер. Реполка, Волосовский район</t>
  </si>
  <si>
    <t>4.16</t>
  </si>
  <si>
    <t>4.17</t>
  </si>
  <si>
    <t>4.18</t>
  </si>
  <si>
    <t>Приобретение модульного фельдшерско-акушерского пункта - дер. Новинка, Гатчинский район</t>
  </si>
  <si>
    <t>Приобретение модульного фельдшерско-акушерского пункта - дер. Чаща, Гатчинский район</t>
  </si>
  <si>
    <t>Приобретение модульного фельдшерско-акушерского пункта - дер. Ковшово, Волосовский район</t>
  </si>
  <si>
    <t>13</t>
  </si>
  <si>
    <t>Подпрограмма "Первичная медико-санитарная помощь. Профилактика заболеваний и формирование здорового образа жизни"</t>
  </si>
  <si>
    <t>2014-2019</t>
  </si>
  <si>
    <t>2018-2020</t>
  </si>
  <si>
    <t>2016-2022</t>
  </si>
  <si>
    <t>2014-2022</t>
  </si>
  <si>
    <t>2020-2022</t>
  </si>
  <si>
    <t>2020-2021</t>
  </si>
  <si>
    <t>140 посещений в смену</t>
  </si>
  <si>
    <t>14</t>
  </si>
  <si>
    <t>15</t>
  </si>
  <si>
    <t>16</t>
  </si>
  <si>
    <t>17</t>
  </si>
  <si>
    <t>18</t>
  </si>
  <si>
    <t>Разработка ПСД</t>
  </si>
  <si>
    <t>120 коек</t>
  </si>
  <si>
    <t>1130 вскрытий в год</t>
  </si>
  <si>
    <t>1200 вскрытий в год</t>
  </si>
  <si>
    <t xml:space="preserve">226531,93 (4 кв.2018), в т.ч. ПИР 5949,4 </t>
  </si>
  <si>
    <t xml:space="preserve">239230,51 (1 кв.2019), в т.ч. ПИР 5149,39  </t>
  </si>
  <si>
    <t xml:space="preserve">960482,57 (1 кв.2019), в т.ч. ПИР 16795,2 </t>
  </si>
  <si>
    <t>Строительство объекта "Поликлиника в г. Кудрово Всеволожского района"</t>
  </si>
  <si>
    <t>Завершение строительства здания морга в г.Тосно, ш. Барыбина, д. 31, в т.ч. проектирование</t>
  </si>
  <si>
    <t>Строительство амбулаторно-поликлинического комплекса пос. Тельмана, Тосненский муниципалный район</t>
  </si>
  <si>
    <t xml:space="preserve">Государственное казенное учреждение  «Управление строительства Ленинградской области» (далее - ГКУ "УС ЛО") </t>
  </si>
  <si>
    <t xml:space="preserve">ГКУ «УС ЛО» </t>
  </si>
  <si>
    <t>Строительство пищеблока для стационара Ивангородской городской больницы ГБУЗ ЛО "Кингисеппская МБ" мощностью на 120 коек, в т.ч. проектирование</t>
  </si>
  <si>
    <t>Строительство поликлиники на 600 посещений в смену в г.п.Новоселье Ломоносовского района, в т.ч. проектирование</t>
  </si>
  <si>
    <t xml:space="preserve">313655,79 (1 кв. 2018), в т. ч. ПИР 6 903,00 </t>
  </si>
  <si>
    <t>Положительное заключение по проекту № 47-1-1-3-008303-2018 от 21.12.2018, по смете № 47-1-0260-18 от 21.12.2018</t>
  </si>
  <si>
    <t xml:space="preserve">Положительное заключение по проекту №47-1-1-3-0244-18 от 28.09.2018 </t>
  </si>
  <si>
    <t>Заключение экспертизы по проекту
№ 47-1-1-3-027123-2019 от 07.10.2019, по смете № 47-1-0183-19 от 07.10.2019</t>
  </si>
  <si>
    <t>Заключение экспертизы по проекту
№ 47-1-1-3-017046-2019 от 05.07.2019, по смете № 47-1-0126-19 от 05.07.2019</t>
  </si>
  <si>
    <t>Заключение экспертизы по проекту
№ 47-1-1-3-007062-2019  от 29.03.2019, по смете № 47-1-0088-19 от 26.04.2019</t>
  </si>
  <si>
    <t xml:space="preserve">Заключение экспертизы по проекту
№ 47-1-1-3-0192-16 от 01.09.2016, по смете № 47-1-7-0531-16 от 01.09.2016 </t>
  </si>
  <si>
    <t>Заключение экспертизы по проекту
№ 47-1-5-0563-08 от 30.12.2008, № 47-1-1-4-0372-12  от 17.09.2012г.(изменения), по сметам № 47-1-7-0116-13 от 27.02.13</t>
  </si>
  <si>
    <t>Заключение экспертизы по проекту
№ 47-1-4-0250-14  от 28.11.14,  по смете №47-1-8-0352-14 от 28.11.14</t>
  </si>
  <si>
    <t xml:space="preserve">Заключение экспертизы по проекту
№ 47-1-4-0137-15  от 31.08.15,  по смете №47-1-7-0428-15 от 27.10.15 </t>
  </si>
  <si>
    <t>Заключение экспертизы по проекту
№ 47-1-4-0101-15  от 02.07.15 г, по смете №47-1-7-0384-15 от 04.09.15</t>
  </si>
  <si>
    <t>Заключение экспертизы по проекту
№ 47-1-5-0389-09  от 09.11.2009, № 47-1-4-4-0249-13  от 05.11.2013г.(изменения), по смете № 47-1-7-0770-13 от 28.11.13</t>
  </si>
  <si>
    <t>Заключение экспертизы по проекту
№ 47-1-4-0395-11  от 30.08.2011, по смете № 47-1-7-0157-11 от 21.09.11</t>
  </si>
  <si>
    <t>Заключение экспертизы по проекту
№ 47-1-4-0029-14  от 31.01.14,  по смете №47-1-7-0904-16 от 29.12.2016</t>
  </si>
  <si>
    <t>Заключение экспертизы по проекту
№ 47-1-4-0291-16 от 29.12.16, по смете №47-1-7-0904-16 от 29.12.2016</t>
  </si>
  <si>
    <t xml:space="preserve">Строительство здания морга в г.Кингисепп, Кингисеппский муниципальный район  Ленинградской области, в т.ч. проектирование </t>
  </si>
  <si>
    <t>Строительство врачебной амбулатории на 110 посещений в смену в пос. Дубровка Всеволожского муниципального района Ленинградской области, в т.ч. проектирование</t>
  </si>
  <si>
    <t>4.19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</si>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</sst>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0" fillId="0" borderId="1" xfId="0" applyBorder="1"/>
    <xf numFmtId="0" fontId="0" fillId="0" borderId="1" xfId="0" applyFill="1" applyBorder="1"/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9"/>
  <sheetViews>
    <sheetView tabSelected="1" view="pageBreakPreview" topLeftCell="A4" zoomScale="70" zoomScaleNormal="85" zoomScaleSheetLayoutView="70" workbookViewId="0">
      <selection activeCell="S13" sqref="S13"/>
    </sheetView>
  </sheetViews>
  <sheetFormatPr defaultColWidth="9.140625" defaultRowHeight="15" x14ac:dyDescent="0.25"/>
  <cols>
    <col min="1" max="1" width="6" style="10" customWidth="1"/>
    <col min="2" max="2" width="32.85546875" style="10" customWidth="1"/>
    <col min="3" max="3" width="18.85546875" style="10" customWidth="1"/>
    <col min="4" max="4" width="17.140625" style="10" customWidth="1"/>
    <col min="5" max="5" width="30.85546875" style="10" customWidth="1"/>
    <col min="6" max="6" width="15.28515625" style="10" customWidth="1"/>
    <col min="7" max="7" width="14.5703125" style="10" customWidth="1"/>
    <col min="8" max="8" width="12.42578125" style="10" customWidth="1"/>
    <col min="9" max="9" width="17" style="10" customWidth="1"/>
    <col min="10" max="10" width="14.28515625" style="10" customWidth="1"/>
    <col min="11" max="11" width="17.5703125" style="10" customWidth="1"/>
    <col min="12" max="12" width="14.7109375" style="10" customWidth="1"/>
    <col min="13" max="13" width="16.42578125" style="10" customWidth="1"/>
    <col min="14" max="14" width="20.140625" style="10" customWidth="1"/>
    <col min="15" max="15" width="18" style="10" customWidth="1"/>
    <col min="16" max="16" width="9.140625" style="1"/>
    <col min="17" max="16384" width="9.140625" style="2"/>
  </cols>
  <sheetData>
    <row r="1" spans="1:16" ht="28.5" customHeight="1" x14ac:dyDescent="0.25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4"/>
    </row>
    <row r="2" spans="1:16" ht="40.5" customHeight="1" x14ac:dyDescent="0.25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6" x14ac:dyDescent="0.25">
      <c r="A3" s="54" t="s">
        <v>0</v>
      </c>
      <c r="B3" s="42" t="s">
        <v>93</v>
      </c>
      <c r="C3" s="54" t="s">
        <v>74</v>
      </c>
      <c r="D3" s="54" t="s">
        <v>71</v>
      </c>
      <c r="E3" s="54" t="s">
        <v>1</v>
      </c>
      <c r="F3" s="54" t="s">
        <v>15</v>
      </c>
      <c r="G3" s="54"/>
      <c r="H3" s="54" t="s">
        <v>3</v>
      </c>
      <c r="I3" s="54" t="s">
        <v>18</v>
      </c>
      <c r="J3" s="54"/>
      <c r="K3" s="54"/>
      <c r="L3" s="54"/>
      <c r="M3" s="54"/>
      <c r="N3" s="54" t="s">
        <v>9</v>
      </c>
      <c r="O3" s="54" t="s">
        <v>10</v>
      </c>
    </row>
    <row r="4" spans="1:16" ht="60.75" customHeight="1" x14ac:dyDescent="0.25">
      <c r="A4" s="54"/>
      <c r="B4" s="42"/>
      <c r="C4" s="54"/>
      <c r="D4" s="54"/>
      <c r="E4" s="54"/>
      <c r="F4" s="20" t="s">
        <v>2</v>
      </c>
      <c r="G4" s="3" t="s">
        <v>21</v>
      </c>
      <c r="H4" s="54"/>
      <c r="I4" s="20" t="s">
        <v>4</v>
      </c>
      <c r="J4" s="20" t="s">
        <v>5</v>
      </c>
      <c r="K4" s="20" t="s">
        <v>6</v>
      </c>
      <c r="L4" s="20" t="s">
        <v>7</v>
      </c>
      <c r="M4" s="20" t="s">
        <v>8</v>
      </c>
      <c r="N4" s="54"/>
      <c r="O4" s="54"/>
    </row>
    <row r="5" spans="1:16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</row>
    <row r="6" spans="1:16" ht="15.75" x14ac:dyDescent="0.25">
      <c r="A6" s="60" t="s">
        <v>122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6" ht="60" x14ac:dyDescent="0.25">
      <c r="A7" s="15" t="s">
        <v>95</v>
      </c>
      <c r="B7" s="18" t="s">
        <v>114</v>
      </c>
      <c r="C7" s="18" t="s">
        <v>85</v>
      </c>
      <c r="D7" s="18">
        <v>2019</v>
      </c>
      <c r="E7" s="18"/>
      <c r="F7" s="18"/>
      <c r="G7" s="18"/>
      <c r="H7" s="18">
        <v>2019</v>
      </c>
      <c r="I7" s="16">
        <f t="shared" ref="I7" si="0">SUM(J7:M7)</f>
        <v>8850</v>
      </c>
      <c r="J7" s="16">
        <v>8850</v>
      </c>
      <c r="K7" s="16"/>
      <c r="L7" s="18"/>
      <c r="M7" s="18"/>
      <c r="N7" s="18" t="s">
        <v>16</v>
      </c>
      <c r="O7" s="18" t="s">
        <v>16</v>
      </c>
    </row>
    <row r="8" spans="1:16" ht="60" x14ac:dyDescent="0.25">
      <c r="A8" s="15" t="s">
        <v>38</v>
      </c>
      <c r="B8" s="18" t="s">
        <v>113</v>
      </c>
      <c r="C8" s="18" t="s">
        <v>85</v>
      </c>
      <c r="D8" s="18">
        <v>2019</v>
      </c>
      <c r="E8" s="18"/>
      <c r="F8" s="18"/>
      <c r="G8" s="18"/>
      <c r="H8" s="18">
        <v>2019</v>
      </c>
      <c r="I8" s="16">
        <f t="shared" ref="I8:I9" si="1">SUM(J8:M8)</f>
        <v>8850</v>
      </c>
      <c r="J8" s="16">
        <v>8850</v>
      </c>
      <c r="K8" s="16"/>
      <c r="L8" s="18"/>
      <c r="M8" s="18"/>
      <c r="N8" s="18" t="s">
        <v>16</v>
      </c>
      <c r="O8" s="18" t="s">
        <v>16</v>
      </c>
    </row>
    <row r="9" spans="1:16" ht="60" x14ac:dyDescent="0.25">
      <c r="A9" s="15" t="s">
        <v>39</v>
      </c>
      <c r="B9" s="18" t="s">
        <v>111</v>
      </c>
      <c r="C9" s="18" t="s">
        <v>85</v>
      </c>
      <c r="D9" s="18">
        <v>2019</v>
      </c>
      <c r="E9" s="18"/>
      <c r="F9" s="18"/>
      <c r="G9" s="18"/>
      <c r="H9" s="18">
        <v>2019</v>
      </c>
      <c r="I9" s="16">
        <f t="shared" si="1"/>
        <v>9014.7000000000007</v>
      </c>
      <c r="J9" s="16">
        <v>9014.7000000000007</v>
      </c>
      <c r="K9" s="16"/>
      <c r="L9" s="18"/>
      <c r="M9" s="18"/>
      <c r="N9" s="18" t="s">
        <v>16</v>
      </c>
      <c r="O9" s="18" t="s">
        <v>16</v>
      </c>
    </row>
    <row r="10" spans="1:16" ht="15.75" x14ac:dyDescent="0.25">
      <c r="A10" s="60" t="s">
        <v>57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6" ht="15" customHeight="1" x14ac:dyDescent="0.25">
      <c r="A11" s="41" t="s">
        <v>40</v>
      </c>
      <c r="B11" s="42" t="s">
        <v>32</v>
      </c>
      <c r="C11" s="42"/>
      <c r="D11" s="42" t="s">
        <v>125</v>
      </c>
      <c r="E11" s="43"/>
      <c r="F11" s="44"/>
      <c r="G11" s="44"/>
      <c r="H11" s="18">
        <v>2016</v>
      </c>
      <c r="I11" s="16">
        <f>SUM(J11:M11)</f>
        <v>28867.8</v>
      </c>
      <c r="J11" s="16"/>
      <c r="K11" s="16">
        <v>28867.8</v>
      </c>
      <c r="L11" s="16"/>
      <c r="M11" s="16"/>
      <c r="N11" s="42" t="s">
        <v>16</v>
      </c>
      <c r="O11" s="42" t="s">
        <v>16</v>
      </c>
    </row>
    <row r="12" spans="1:16" x14ac:dyDescent="0.25">
      <c r="A12" s="41"/>
      <c r="B12" s="42"/>
      <c r="C12" s="42"/>
      <c r="D12" s="42"/>
      <c r="E12" s="43"/>
      <c r="F12" s="44"/>
      <c r="G12" s="44"/>
      <c r="H12" s="18">
        <v>2017</v>
      </c>
      <c r="I12" s="16">
        <f t="shared" ref="I12:I44" si="2">SUM(J12:M12)</f>
        <v>40000</v>
      </c>
      <c r="J12" s="16"/>
      <c r="K12" s="16">
        <v>40000</v>
      </c>
      <c r="L12" s="16"/>
      <c r="M12" s="16"/>
      <c r="N12" s="42"/>
      <c r="O12" s="42"/>
    </row>
    <row r="13" spans="1:16" x14ac:dyDescent="0.25">
      <c r="A13" s="41"/>
      <c r="B13" s="42"/>
      <c r="C13" s="42"/>
      <c r="D13" s="42"/>
      <c r="E13" s="43"/>
      <c r="F13" s="44"/>
      <c r="G13" s="44"/>
      <c r="H13" s="18">
        <v>2018</v>
      </c>
      <c r="I13" s="16">
        <f t="shared" si="2"/>
        <v>66000</v>
      </c>
      <c r="J13" s="16"/>
      <c r="K13" s="16">
        <f>K27+K28+K29+K30+K31</f>
        <v>66000</v>
      </c>
      <c r="L13" s="16"/>
      <c r="M13" s="16"/>
      <c r="N13" s="42"/>
      <c r="O13" s="42"/>
    </row>
    <row r="14" spans="1:16" x14ac:dyDescent="0.25">
      <c r="A14" s="41"/>
      <c r="B14" s="42"/>
      <c r="C14" s="42"/>
      <c r="D14" s="42"/>
      <c r="E14" s="43"/>
      <c r="F14" s="44"/>
      <c r="G14" s="44"/>
      <c r="H14" s="18">
        <v>2019</v>
      </c>
      <c r="I14" s="16">
        <f t="shared" si="2"/>
        <v>109132.25</v>
      </c>
      <c r="J14" s="16"/>
      <c r="K14" s="16">
        <v>109132.25</v>
      </c>
      <c r="L14" s="16"/>
      <c r="M14" s="16"/>
      <c r="N14" s="42"/>
      <c r="O14" s="42"/>
    </row>
    <row r="15" spans="1:16" x14ac:dyDescent="0.25">
      <c r="A15" s="41"/>
      <c r="B15" s="42"/>
      <c r="C15" s="42"/>
      <c r="D15" s="42"/>
      <c r="E15" s="43"/>
      <c r="F15" s="44"/>
      <c r="G15" s="44"/>
      <c r="H15" s="18">
        <v>2020</v>
      </c>
      <c r="I15" s="16">
        <f t="shared" si="2"/>
        <v>88000</v>
      </c>
      <c r="J15" s="16"/>
      <c r="K15" s="16">
        <v>88000</v>
      </c>
      <c r="L15" s="16"/>
      <c r="M15" s="16"/>
      <c r="N15" s="42"/>
      <c r="O15" s="42"/>
    </row>
    <row r="16" spans="1:16" x14ac:dyDescent="0.25">
      <c r="A16" s="41"/>
      <c r="B16" s="42"/>
      <c r="C16" s="42"/>
      <c r="D16" s="42"/>
      <c r="E16" s="43"/>
      <c r="F16" s="44"/>
      <c r="G16" s="44"/>
      <c r="H16" s="18">
        <v>2021</v>
      </c>
      <c r="I16" s="16">
        <f t="shared" si="2"/>
        <v>88000</v>
      </c>
      <c r="J16" s="16"/>
      <c r="K16" s="16">
        <v>88000</v>
      </c>
      <c r="L16" s="16"/>
      <c r="M16" s="16"/>
      <c r="N16" s="42"/>
      <c r="O16" s="42"/>
    </row>
    <row r="17" spans="1:15" x14ac:dyDescent="0.25">
      <c r="A17" s="41"/>
      <c r="B17" s="42"/>
      <c r="C17" s="42"/>
      <c r="D17" s="42"/>
      <c r="E17" s="43"/>
      <c r="F17" s="44"/>
      <c r="G17" s="44"/>
      <c r="H17" s="18">
        <v>2022</v>
      </c>
      <c r="I17" s="16">
        <f t="shared" si="2"/>
        <v>88000</v>
      </c>
      <c r="J17" s="16"/>
      <c r="K17" s="16">
        <v>88000</v>
      </c>
      <c r="L17" s="16"/>
      <c r="M17" s="16"/>
      <c r="N17" s="42"/>
      <c r="O17" s="42"/>
    </row>
    <row r="18" spans="1:15" x14ac:dyDescent="0.25">
      <c r="A18" s="42" t="s">
        <v>30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60" x14ac:dyDescent="0.25">
      <c r="A19" s="15" t="s">
        <v>96</v>
      </c>
      <c r="B19" s="18" t="s">
        <v>64</v>
      </c>
      <c r="C19" s="18" t="s">
        <v>85</v>
      </c>
      <c r="D19" s="18">
        <v>2016</v>
      </c>
      <c r="E19" s="23"/>
      <c r="F19" s="16"/>
      <c r="G19" s="16"/>
      <c r="H19" s="18">
        <v>2016</v>
      </c>
      <c r="I19" s="16">
        <f>SUM(J19:M19)</f>
        <v>10000</v>
      </c>
      <c r="J19" s="16"/>
      <c r="K19" s="16">
        <v>10000</v>
      </c>
      <c r="L19" s="16"/>
      <c r="M19" s="12"/>
      <c r="N19" s="18" t="s">
        <v>16</v>
      </c>
      <c r="O19" s="18" t="s">
        <v>16</v>
      </c>
    </row>
    <row r="20" spans="1:15" ht="60" x14ac:dyDescent="0.25">
      <c r="A20" s="15" t="s">
        <v>97</v>
      </c>
      <c r="B20" s="18" t="s">
        <v>70</v>
      </c>
      <c r="C20" s="18" t="s">
        <v>85</v>
      </c>
      <c r="D20" s="18">
        <v>2016</v>
      </c>
      <c r="E20" s="23"/>
      <c r="F20" s="16"/>
      <c r="G20" s="16"/>
      <c r="H20" s="18">
        <v>2016</v>
      </c>
      <c r="I20" s="16">
        <f t="shared" ref="I20:I21" si="3">SUM(J20:M20)</f>
        <v>10000</v>
      </c>
      <c r="J20" s="12"/>
      <c r="K20" s="16">
        <v>10000</v>
      </c>
      <c r="L20" s="12"/>
      <c r="M20" s="12"/>
      <c r="N20" s="18" t="s">
        <v>16</v>
      </c>
      <c r="O20" s="18" t="s">
        <v>16</v>
      </c>
    </row>
    <row r="21" spans="1:15" ht="60" x14ac:dyDescent="0.25">
      <c r="A21" s="15" t="s">
        <v>98</v>
      </c>
      <c r="B21" s="18" t="s">
        <v>31</v>
      </c>
      <c r="C21" s="18" t="s">
        <v>85</v>
      </c>
      <c r="D21" s="18">
        <v>2016</v>
      </c>
      <c r="E21" s="23"/>
      <c r="F21" s="16"/>
      <c r="G21" s="16"/>
      <c r="H21" s="18">
        <v>2016</v>
      </c>
      <c r="I21" s="16">
        <f t="shared" si="3"/>
        <v>8867</v>
      </c>
      <c r="J21" s="16"/>
      <c r="K21" s="16">
        <v>8867</v>
      </c>
      <c r="L21" s="12"/>
      <c r="M21" s="12"/>
      <c r="N21" s="18" t="s">
        <v>16</v>
      </c>
      <c r="O21" s="18" t="s">
        <v>16</v>
      </c>
    </row>
    <row r="22" spans="1:15" x14ac:dyDescent="0.25">
      <c r="A22" s="42" t="s">
        <v>53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60" x14ac:dyDescent="0.25">
      <c r="A23" s="15" t="s">
        <v>99</v>
      </c>
      <c r="B23" s="18" t="s">
        <v>55</v>
      </c>
      <c r="C23" s="18" t="s">
        <v>85</v>
      </c>
      <c r="D23" s="18">
        <v>2017</v>
      </c>
      <c r="E23" s="23"/>
      <c r="F23" s="16"/>
      <c r="G23" s="16"/>
      <c r="H23" s="18">
        <v>2017</v>
      </c>
      <c r="I23" s="16">
        <f>SUM(J23:M23)</f>
        <v>20000</v>
      </c>
      <c r="J23" s="16"/>
      <c r="K23" s="16">
        <v>20000</v>
      </c>
      <c r="L23" s="16"/>
      <c r="M23" s="12"/>
      <c r="N23" s="18" t="s">
        <v>16</v>
      </c>
      <c r="O23" s="18" t="s">
        <v>16</v>
      </c>
    </row>
    <row r="24" spans="1:15" ht="60" x14ac:dyDescent="0.25">
      <c r="A24" s="15" t="s">
        <v>100</v>
      </c>
      <c r="B24" s="18" t="s">
        <v>66</v>
      </c>
      <c r="C24" s="18" t="s">
        <v>85</v>
      </c>
      <c r="D24" s="18">
        <v>2017</v>
      </c>
      <c r="E24" s="23"/>
      <c r="F24" s="16"/>
      <c r="G24" s="16"/>
      <c r="H24" s="18">
        <v>2017</v>
      </c>
      <c r="I24" s="16">
        <f>SUM(J24:M24)</f>
        <v>10000</v>
      </c>
      <c r="J24" s="16"/>
      <c r="K24" s="16">
        <v>10000</v>
      </c>
      <c r="L24" s="16"/>
      <c r="M24" s="12"/>
      <c r="N24" s="18" t="s">
        <v>16</v>
      </c>
      <c r="O24" s="18" t="s">
        <v>16</v>
      </c>
    </row>
    <row r="25" spans="1:15" ht="60" x14ac:dyDescent="0.25">
      <c r="A25" s="15" t="s">
        <v>101</v>
      </c>
      <c r="B25" s="18" t="s">
        <v>69</v>
      </c>
      <c r="C25" s="18" t="s">
        <v>85</v>
      </c>
      <c r="D25" s="18">
        <v>2017</v>
      </c>
      <c r="E25" s="23"/>
      <c r="F25" s="16"/>
      <c r="G25" s="16"/>
      <c r="H25" s="18">
        <v>2017</v>
      </c>
      <c r="I25" s="16">
        <f t="shared" ref="I25:I31" si="4">SUM(J25:M25)</f>
        <v>10000</v>
      </c>
      <c r="J25" s="12"/>
      <c r="K25" s="16">
        <v>10000</v>
      </c>
      <c r="L25" s="12"/>
      <c r="M25" s="12"/>
      <c r="N25" s="18" t="s">
        <v>16</v>
      </c>
      <c r="O25" s="18" t="s">
        <v>16</v>
      </c>
    </row>
    <row r="26" spans="1:15" x14ac:dyDescent="0.25">
      <c r="A26" s="42" t="s">
        <v>60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60" x14ac:dyDescent="0.25">
      <c r="A27" s="15" t="s">
        <v>102</v>
      </c>
      <c r="B27" s="18" t="s">
        <v>62</v>
      </c>
      <c r="C27" s="18" t="s">
        <v>85</v>
      </c>
      <c r="D27" s="18">
        <v>2018</v>
      </c>
      <c r="E27" s="18"/>
      <c r="F27" s="18"/>
      <c r="G27" s="18"/>
      <c r="H27" s="18">
        <v>2018</v>
      </c>
      <c r="I27" s="16">
        <f t="shared" si="4"/>
        <v>20000</v>
      </c>
      <c r="J27" s="18"/>
      <c r="K27" s="16">
        <v>20000</v>
      </c>
      <c r="L27" s="18"/>
      <c r="M27" s="18"/>
      <c r="N27" s="18" t="s">
        <v>16</v>
      </c>
      <c r="O27" s="18" t="s">
        <v>16</v>
      </c>
    </row>
    <row r="28" spans="1:15" ht="60" x14ac:dyDescent="0.25">
      <c r="A28" s="15" t="s">
        <v>103</v>
      </c>
      <c r="B28" s="18" t="s">
        <v>68</v>
      </c>
      <c r="C28" s="18" t="s">
        <v>85</v>
      </c>
      <c r="D28" s="18">
        <v>2018</v>
      </c>
      <c r="E28" s="18"/>
      <c r="F28" s="18"/>
      <c r="G28" s="18"/>
      <c r="H28" s="18">
        <v>2018</v>
      </c>
      <c r="I28" s="16">
        <f t="shared" si="4"/>
        <v>10000</v>
      </c>
      <c r="J28" s="18"/>
      <c r="K28" s="16">
        <v>10000</v>
      </c>
      <c r="L28" s="18"/>
      <c r="M28" s="18"/>
      <c r="N28" s="18" t="s">
        <v>16</v>
      </c>
      <c r="O28" s="18" t="s">
        <v>16</v>
      </c>
    </row>
    <row r="29" spans="1:15" ht="60" x14ac:dyDescent="0.25">
      <c r="A29" s="15" t="s">
        <v>104</v>
      </c>
      <c r="B29" s="18" t="s">
        <v>67</v>
      </c>
      <c r="C29" s="18" t="s">
        <v>85</v>
      </c>
      <c r="D29" s="18">
        <v>2018</v>
      </c>
      <c r="E29" s="18"/>
      <c r="F29" s="18"/>
      <c r="G29" s="18"/>
      <c r="H29" s="18">
        <v>2018</v>
      </c>
      <c r="I29" s="16">
        <f t="shared" si="4"/>
        <v>8000</v>
      </c>
      <c r="J29" s="18"/>
      <c r="K29" s="16">
        <v>8000</v>
      </c>
      <c r="L29" s="18"/>
      <c r="M29" s="18"/>
      <c r="N29" s="18" t="s">
        <v>16</v>
      </c>
      <c r="O29" s="18" t="s">
        <v>16</v>
      </c>
    </row>
    <row r="30" spans="1:15" ht="60" x14ac:dyDescent="0.25">
      <c r="A30" s="15" t="s">
        <v>105</v>
      </c>
      <c r="B30" s="18" t="s">
        <v>72</v>
      </c>
      <c r="C30" s="18" t="s">
        <v>86</v>
      </c>
      <c r="D30" s="18">
        <v>2018</v>
      </c>
      <c r="E30" s="18"/>
      <c r="F30" s="18"/>
      <c r="G30" s="18"/>
      <c r="H30" s="18">
        <v>2018</v>
      </c>
      <c r="I30" s="16">
        <f t="shared" si="4"/>
        <v>28000</v>
      </c>
      <c r="J30" s="18"/>
      <c r="K30" s="16">
        <v>28000</v>
      </c>
      <c r="L30" s="18"/>
      <c r="M30" s="18"/>
      <c r="N30" s="18" t="s">
        <v>16</v>
      </c>
      <c r="O30" s="18" t="s">
        <v>16</v>
      </c>
    </row>
    <row r="31" spans="1:15" ht="60" x14ac:dyDescent="0.25">
      <c r="A31" s="15" t="s">
        <v>106</v>
      </c>
      <c r="B31" s="18" t="s">
        <v>63</v>
      </c>
      <c r="C31" s="18"/>
      <c r="D31" s="18">
        <v>2018</v>
      </c>
      <c r="E31" s="18"/>
      <c r="F31" s="18"/>
      <c r="G31" s="18"/>
      <c r="H31" s="18">
        <v>2018</v>
      </c>
      <c r="I31" s="16">
        <f t="shared" si="4"/>
        <v>0</v>
      </c>
      <c r="J31" s="18"/>
      <c r="K31" s="16">
        <v>0</v>
      </c>
      <c r="L31" s="18"/>
      <c r="M31" s="18"/>
      <c r="N31" s="18" t="s">
        <v>16</v>
      </c>
      <c r="O31" s="18" t="s">
        <v>16</v>
      </c>
    </row>
    <row r="32" spans="1:15" x14ac:dyDescent="0.25">
      <c r="A32" s="42" t="s">
        <v>89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60" x14ac:dyDescent="0.25">
      <c r="A33" s="15" t="s">
        <v>107</v>
      </c>
      <c r="B33" s="18" t="s">
        <v>88</v>
      </c>
      <c r="C33" s="18" t="s">
        <v>85</v>
      </c>
      <c r="D33" s="18">
        <v>2019</v>
      </c>
      <c r="E33" s="18"/>
      <c r="F33" s="18"/>
      <c r="G33" s="18"/>
      <c r="H33" s="18">
        <v>2019</v>
      </c>
      <c r="I33" s="16">
        <f>K33</f>
        <v>30019</v>
      </c>
      <c r="J33" s="18"/>
      <c r="K33" s="16">
        <f>15080+14939</f>
        <v>30019</v>
      </c>
      <c r="L33" s="18"/>
      <c r="M33" s="18"/>
      <c r="N33" s="18" t="s">
        <v>16</v>
      </c>
      <c r="O33" s="18" t="s">
        <v>16</v>
      </c>
    </row>
    <row r="34" spans="1:15" ht="60" x14ac:dyDescent="0.25">
      <c r="A34" s="15" t="s">
        <v>108</v>
      </c>
      <c r="B34" s="18" t="s">
        <v>90</v>
      </c>
      <c r="C34" s="18" t="s">
        <v>85</v>
      </c>
      <c r="D34" s="18">
        <v>2019</v>
      </c>
      <c r="E34" s="18"/>
      <c r="F34" s="18"/>
      <c r="G34" s="18"/>
      <c r="H34" s="18">
        <v>2019</v>
      </c>
      <c r="I34" s="16">
        <f t="shared" ref="I34:I41" si="5">K34</f>
        <v>11430</v>
      </c>
      <c r="J34" s="18"/>
      <c r="K34" s="16">
        <v>11430</v>
      </c>
      <c r="L34" s="18"/>
      <c r="M34" s="18"/>
      <c r="N34" s="18" t="s">
        <v>16</v>
      </c>
      <c r="O34" s="18" t="s">
        <v>16</v>
      </c>
    </row>
    <row r="35" spans="1:15" ht="60" x14ac:dyDescent="0.25">
      <c r="A35" s="40" t="s">
        <v>109</v>
      </c>
      <c r="B35" s="18" t="s">
        <v>91</v>
      </c>
      <c r="C35" s="18" t="s">
        <v>85</v>
      </c>
      <c r="D35" s="18">
        <v>2019</v>
      </c>
      <c r="E35" s="18"/>
      <c r="F35" s="18"/>
      <c r="G35" s="18"/>
      <c r="H35" s="18">
        <v>2019</v>
      </c>
      <c r="I35" s="16">
        <f t="shared" si="5"/>
        <v>8323.25</v>
      </c>
      <c r="J35" s="18"/>
      <c r="K35" s="16">
        <v>8323.25</v>
      </c>
      <c r="L35" s="18"/>
      <c r="M35" s="18"/>
      <c r="N35" s="18" t="s">
        <v>16</v>
      </c>
      <c r="O35" s="18" t="s">
        <v>16</v>
      </c>
    </row>
    <row r="36" spans="1:15" ht="60" x14ac:dyDescent="0.25">
      <c r="A36" s="40" t="s">
        <v>110</v>
      </c>
      <c r="B36" s="18" t="s">
        <v>92</v>
      </c>
      <c r="C36" s="18" t="s">
        <v>86</v>
      </c>
      <c r="D36" s="18">
        <v>2019</v>
      </c>
      <c r="E36" s="18"/>
      <c r="F36" s="18"/>
      <c r="G36" s="18"/>
      <c r="H36" s="18">
        <v>2019</v>
      </c>
      <c r="I36" s="16">
        <f t="shared" si="5"/>
        <v>19360</v>
      </c>
      <c r="J36" s="18"/>
      <c r="K36" s="16">
        <v>19360</v>
      </c>
      <c r="L36" s="18"/>
      <c r="M36" s="18"/>
      <c r="N36" s="18" t="s">
        <v>16</v>
      </c>
      <c r="O36" s="18" t="s">
        <v>16</v>
      </c>
    </row>
    <row r="37" spans="1:15" ht="60" x14ac:dyDescent="0.25">
      <c r="A37" s="40" t="s">
        <v>115</v>
      </c>
      <c r="B37" s="18" t="s">
        <v>112</v>
      </c>
      <c r="C37" s="18" t="s">
        <v>85</v>
      </c>
      <c r="D37" s="18">
        <v>2019</v>
      </c>
      <c r="E37" s="18"/>
      <c r="F37" s="18"/>
      <c r="G37" s="18"/>
      <c r="H37" s="18">
        <v>2019</v>
      </c>
      <c r="I37" s="16">
        <f t="shared" si="5"/>
        <v>10000</v>
      </c>
      <c r="J37" s="18"/>
      <c r="K37" s="16">
        <v>10000</v>
      </c>
      <c r="L37" s="18"/>
      <c r="M37" s="18"/>
      <c r="N37" s="18" t="s">
        <v>16</v>
      </c>
      <c r="O37" s="18" t="s">
        <v>16</v>
      </c>
    </row>
    <row r="38" spans="1:15" ht="60" x14ac:dyDescent="0.25">
      <c r="A38" s="40" t="s">
        <v>116</v>
      </c>
      <c r="B38" s="18" t="s">
        <v>118</v>
      </c>
      <c r="C38" s="18" t="s">
        <v>85</v>
      </c>
      <c r="D38" s="18">
        <v>2019</v>
      </c>
      <c r="E38" s="18"/>
      <c r="F38" s="18"/>
      <c r="G38" s="18"/>
      <c r="H38" s="18">
        <v>2019</v>
      </c>
      <c r="I38" s="16">
        <f t="shared" si="5"/>
        <v>10000</v>
      </c>
      <c r="J38" s="18"/>
      <c r="K38" s="16">
        <v>10000</v>
      </c>
      <c r="L38" s="18"/>
      <c r="M38" s="18"/>
      <c r="N38" s="18" t="s">
        <v>16</v>
      </c>
      <c r="O38" s="18" t="s">
        <v>16</v>
      </c>
    </row>
    <row r="39" spans="1:15" ht="60" x14ac:dyDescent="0.25">
      <c r="A39" s="40" t="s">
        <v>117</v>
      </c>
      <c r="B39" s="18" t="s">
        <v>119</v>
      </c>
      <c r="C39" s="18" t="s">
        <v>85</v>
      </c>
      <c r="D39" s="18">
        <v>2019</v>
      </c>
      <c r="E39" s="18"/>
      <c r="F39" s="18"/>
      <c r="G39" s="18"/>
      <c r="H39" s="18">
        <v>2019</v>
      </c>
      <c r="I39" s="16">
        <f t="shared" si="5"/>
        <v>10000</v>
      </c>
      <c r="J39" s="18"/>
      <c r="K39" s="16">
        <v>10000</v>
      </c>
      <c r="L39" s="18"/>
      <c r="M39" s="18"/>
      <c r="N39" s="18" t="s">
        <v>16</v>
      </c>
      <c r="O39" s="18" t="s">
        <v>16</v>
      </c>
    </row>
    <row r="40" spans="1:15" ht="60" x14ac:dyDescent="0.25">
      <c r="A40" s="40" t="s">
        <v>166</v>
      </c>
      <c r="B40" s="18" t="s">
        <v>120</v>
      </c>
      <c r="C40" s="18" t="s">
        <v>85</v>
      </c>
      <c r="D40" s="18">
        <v>2019</v>
      </c>
      <c r="E40" s="18"/>
      <c r="F40" s="18"/>
      <c r="G40" s="18"/>
      <c r="H40" s="18">
        <v>2019</v>
      </c>
      <c r="I40" s="16">
        <f t="shared" si="5"/>
        <v>10000</v>
      </c>
      <c r="J40" s="18"/>
      <c r="K40" s="16">
        <v>10000</v>
      </c>
      <c r="L40" s="18"/>
      <c r="M40" s="18"/>
      <c r="N40" s="18" t="s">
        <v>16</v>
      </c>
      <c r="O40" s="18" t="s">
        <v>16</v>
      </c>
    </row>
    <row r="41" spans="1:15" hidden="1" x14ac:dyDescent="0.25">
      <c r="A41" s="15"/>
      <c r="B41" s="18" t="s">
        <v>63</v>
      </c>
      <c r="C41" s="18"/>
      <c r="D41" s="18"/>
      <c r="E41" s="18"/>
      <c r="F41" s="18"/>
      <c r="G41" s="18"/>
      <c r="H41" s="18">
        <v>2019</v>
      </c>
      <c r="I41" s="16">
        <f t="shared" si="5"/>
        <v>0</v>
      </c>
      <c r="J41" s="18"/>
      <c r="K41" s="16"/>
      <c r="L41" s="18"/>
      <c r="M41" s="18"/>
      <c r="N41" s="18"/>
      <c r="O41" s="18"/>
    </row>
    <row r="42" spans="1:15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7.25" customHeight="1" x14ac:dyDescent="0.25">
      <c r="A43" s="41" t="s">
        <v>41</v>
      </c>
      <c r="B43" s="48" t="s">
        <v>25</v>
      </c>
      <c r="C43" s="48" t="s">
        <v>75</v>
      </c>
      <c r="D43" s="42" t="s">
        <v>123</v>
      </c>
      <c r="E43" s="43" t="s">
        <v>163</v>
      </c>
      <c r="F43" s="44">
        <v>243176.19</v>
      </c>
      <c r="G43" s="44">
        <v>291570.67</v>
      </c>
      <c r="H43" s="18">
        <v>2014</v>
      </c>
      <c r="I43" s="16">
        <f t="shared" si="2"/>
        <v>10000</v>
      </c>
      <c r="J43" s="12"/>
      <c r="K43" s="16">
        <v>10000</v>
      </c>
      <c r="L43" s="12"/>
      <c r="M43" s="12"/>
      <c r="N43" s="42" t="s">
        <v>145</v>
      </c>
      <c r="O43" s="42" t="s">
        <v>14</v>
      </c>
    </row>
    <row r="44" spans="1:15" ht="16.5" customHeight="1" x14ac:dyDescent="0.25">
      <c r="A44" s="41"/>
      <c r="B44" s="48"/>
      <c r="C44" s="48"/>
      <c r="D44" s="42"/>
      <c r="E44" s="43"/>
      <c r="F44" s="44"/>
      <c r="G44" s="44"/>
      <c r="H44" s="18">
        <v>2015</v>
      </c>
      <c r="I44" s="16">
        <f t="shared" si="2"/>
        <v>146243</v>
      </c>
      <c r="J44" s="12"/>
      <c r="K44" s="16">
        <v>146243</v>
      </c>
      <c r="L44" s="12"/>
      <c r="M44" s="12"/>
      <c r="N44" s="42"/>
      <c r="O44" s="42"/>
    </row>
    <row r="45" spans="1:15" ht="15" customHeight="1" x14ac:dyDescent="0.25">
      <c r="A45" s="41"/>
      <c r="B45" s="48"/>
      <c r="C45" s="48"/>
      <c r="D45" s="42"/>
      <c r="E45" s="43"/>
      <c r="F45" s="44"/>
      <c r="G45" s="44"/>
      <c r="H45" s="18">
        <v>2016</v>
      </c>
      <c r="I45" s="16">
        <f>SUM(J45:M45)</f>
        <v>41308</v>
      </c>
      <c r="J45" s="16"/>
      <c r="K45" s="16">
        <v>41308</v>
      </c>
      <c r="L45" s="16"/>
      <c r="M45" s="16"/>
      <c r="N45" s="42"/>
      <c r="O45" s="42"/>
    </row>
    <row r="46" spans="1:15" ht="15" customHeight="1" x14ac:dyDescent="0.25">
      <c r="A46" s="41"/>
      <c r="B46" s="48"/>
      <c r="C46" s="48"/>
      <c r="D46" s="42"/>
      <c r="E46" s="43"/>
      <c r="F46" s="44"/>
      <c r="G46" s="44"/>
      <c r="H46" s="18">
        <v>2017</v>
      </c>
      <c r="I46" s="16">
        <f>SUM(J46:M46)</f>
        <v>127991.05</v>
      </c>
      <c r="J46" s="16"/>
      <c r="K46" s="16">
        <f>161365.85-33374.8</f>
        <v>127991.05</v>
      </c>
      <c r="L46" s="16"/>
      <c r="M46" s="16"/>
      <c r="N46" s="42"/>
      <c r="O46" s="42"/>
    </row>
    <row r="47" spans="1:15" ht="15" customHeight="1" x14ac:dyDescent="0.25">
      <c r="A47" s="41"/>
      <c r="B47" s="48"/>
      <c r="C47" s="48"/>
      <c r="D47" s="42"/>
      <c r="E47" s="43"/>
      <c r="F47" s="44"/>
      <c r="G47" s="44"/>
      <c r="H47" s="18">
        <v>2018</v>
      </c>
      <c r="I47" s="16">
        <f>SUM(J47:M47)</f>
        <v>85247</v>
      </c>
      <c r="J47" s="16"/>
      <c r="K47" s="16">
        <v>85247</v>
      </c>
      <c r="L47" s="16"/>
      <c r="M47" s="16"/>
      <c r="N47" s="42"/>
      <c r="O47" s="42"/>
    </row>
    <row r="48" spans="1:15" ht="15" customHeight="1" x14ac:dyDescent="0.25">
      <c r="A48" s="41"/>
      <c r="B48" s="48"/>
      <c r="C48" s="48"/>
      <c r="D48" s="42"/>
      <c r="E48" s="43"/>
      <c r="F48" s="44"/>
      <c r="G48" s="44"/>
      <c r="H48" s="18">
        <v>2019</v>
      </c>
      <c r="I48" s="16">
        <f>SUM(J48:M48)</f>
        <v>7</v>
      </c>
      <c r="J48" s="16"/>
      <c r="K48" s="16">
        <v>7</v>
      </c>
      <c r="L48" s="16"/>
      <c r="M48" s="16"/>
      <c r="N48" s="42"/>
      <c r="O48" s="42"/>
    </row>
    <row r="49" spans="1:15" ht="18" customHeight="1" x14ac:dyDescent="0.25">
      <c r="A49" s="41"/>
      <c r="B49" s="48"/>
      <c r="C49" s="48"/>
      <c r="D49" s="42"/>
      <c r="E49" s="43"/>
      <c r="F49" s="44"/>
      <c r="G49" s="44"/>
      <c r="H49" s="11" t="s">
        <v>123</v>
      </c>
      <c r="I49" s="12">
        <f t="shared" ref="I49:I84" si="6">SUM(J49:M49)</f>
        <v>410796.05</v>
      </c>
      <c r="J49" s="12">
        <f>SUM(J43:J45)</f>
        <v>0</v>
      </c>
      <c r="K49" s="12">
        <f>SUM(K43:K48)</f>
        <v>410796.05</v>
      </c>
      <c r="L49" s="12">
        <f>SUM(L43:L45)</f>
        <v>0</v>
      </c>
      <c r="M49" s="12">
        <f>SUM(M43:M45)</f>
        <v>0</v>
      </c>
      <c r="N49" s="42"/>
      <c r="O49" s="42"/>
    </row>
    <row r="50" spans="1:15" ht="18" customHeight="1" x14ac:dyDescent="0.25">
      <c r="A50" s="41" t="s">
        <v>42</v>
      </c>
      <c r="B50" s="42" t="s">
        <v>11</v>
      </c>
      <c r="C50" s="42" t="s">
        <v>76</v>
      </c>
      <c r="D50" s="42" t="s">
        <v>17</v>
      </c>
      <c r="E50" s="43" t="s">
        <v>162</v>
      </c>
      <c r="F50" s="44">
        <v>439719.69</v>
      </c>
      <c r="G50" s="44">
        <v>487209.42</v>
      </c>
      <c r="H50" s="18">
        <v>2015</v>
      </c>
      <c r="I50" s="16">
        <f t="shared" si="6"/>
        <v>100000</v>
      </c>
      <c r="J50" s="12"/>
      <c r="K50" s="16">
        <v>100000</v>
      </c>
      <c r="L50" s="12"/>
      <c r="M50" s="12"/>
      <c r="N50" s="42" t="s">
        <v>146</v>
      </c>
      <c r="O50" s="42" t="s">
        <v>14</v>
      </c>
    </row>
    <row r="51" spans="1:15" ht="15" customHeight="1" x14ac:dyDescent="0.25">
      <c r="A51" s="41"/>
      <c r="B51" s="42"/>
      <c r="C51" s="42"/>
      <c r="D51" s="42"/>
      <c r="E51" s="43"/>
      <c r="F51" s="44"/>
      <c r="G51" s="44"/>
      <c r="H51" s="18">
        <v>2016</v>
      </c>
      <c r="I51" s="16">
        <f>SUM(J51:M51)</f>
        <v>274500</v>
      </c>
      <c r="J51" s="16"/>
      <c r="K51" s="16">
        <v>274500</v>
      </c>
      <c r="L51" s="16"/>
      <c r="M51" s="16"/>
      <c r="N51" s="42"/>
      <c r="O51" s="42"/>
    </row>
    <row r="52" spans="1:15" x14ac:dyDescent="0.25">
      <c r="A52" s="41"/>
      <c r="B52" s="42"/>
      <c r="C52" s="42"/>
      <c r="D52" s="42"/>
      <c r="E52" s="43"/>
      <c r="F52" s="44"/>
      <c r="G52" s="44"/>
      <c r="H52" s="18" t="s">
        <v>52</v>
      </c>
      <c r="I52" s="16">
        <f>K52</f>
        <v>261153.84999999998</v>
      </c>
      <c r="J52" s="16"/>
      <c r="K52" s="16">
        <f>243970.85+30500-13317</f>
        <v>261153.84999999998</v>
      </c>
      <c r="L52" s="16"/>
      <c r="M52" s="16"/>
      <c r="N52" s="42"/>
      <c r="O52" s="42"/>
    </row>
    <row r="53" spans="1:15" ht="17.25" customHeight="1" x14ac:dyDescent="0.25">
      <c r="A53" s="41"/>
      <c r="B53" s="42"/>
      <c r="C53" s="42"/>
      <c r="D53" s="42"/>
      <c r="E53" s="43"/>
      <c r="F53" s="44"/>
      <c r="G53" s="44"/>
      <c r="H53" s="11" t="s">
        <v>17</v>
      </c>
      <c r="I53" s="12">
        <f t="shared" si="6"/>
        <v>635653.85</v>
      </c>
      <c r="J53" s="12">
        <f>SUM(J51:J52)</f>
        <v>0</v>
      </c>
      <c r="K53" s="12">
        <f>SUM(K50:K52)</f>
        <v>635653.85</v>
      </c>
      <c r="L53" s="12">
        <f>SUM(L51:L52)</f>
        <v>0</v>
      </c>
      <c r="M53" s="12">
        <f>SUM(M51:M52)</f>
        <v>0</v>
      </c>
      <c r="N53" s="42"/>
      <c r="O53" s="42"/>
    </row>
    <row r="54" spans="1:15" ht="24" customHeight="1" x14ac:dyDescent="0.25">
      <c r="A54" s="41" t="s">
        <v>43</v>
      </c>
      <c r="B54" s="48" t="s">
        <v>28</v>
      </c>
      <c r="C54" s="48"/>
      <c r="D54" s="42" t="s">
        <v>17</v>
      </c>
      <c r="E54" s="43" t="s">
        <v>50</v>
      </c>
      <c r="F54" s="44">
        <v>46500</v>
      </c>
      <c r="G54" s="44">
        <v>46500</v>
      </c>
      <c r="H54" s="18">
        <v>2015</v>
      </c>
      <c r="I54" s="16">
        <f>J54+K54+L54+M54</f>
        <v>100</v>
      </c>
      <c r="J54" s="16"/>
      <c r="K54" s="16">
        <v>100</v>
      </c>
      <c r="L54" s="12"/>
      <c r="M54" s="12"/>
      <c r="N54" s="42" t="s">
        <v>146</v>
      </c>
      <c r="O54" s="42" t="s">
        <v>14</v>
      </c>
    </row>
    <row r="55" spans="1:15" ht="23.25" customHeight="1" x14ac:dyDescent="0.25">
      <c r="A55" s="41"/>
      <c r="B55" s="48"/>
      <c r="C55" s="48"/>
      <c r="D55" s="42"/>
      <c r="E55" s="43"/>
      <c r="F55" s="44"/>
      <c r="G55" s="44"/>
      <c r="H55" s="18">
        <v>2016</v>
      </c>
      <c r="I55" s="16">
        <f t="shared" si="6"/>
        <v>700</v>
      </c>
      <c r="J55" s="16"/>
      <c r="K55" s="16">
        <v>700</v>
      </c>
      <c r="L55" s="16"/>
      <c r="M55" s="16"/>
      <c r="N55" s="42"/>
      <c r="O55" s="42"/>
    </row>
    <row r="56" spans="1:15" ht="24" customHeight="1" x14ac:dyDescent="0.25">
      <c r="A56" s="41"/>
      <c r="B56" s="48"/>
      <c r="C56" s="48"/>
      <c r="D56" s="42"/>
      <c r="E56" s="43"/>
      <c r="F56" s="44"/>
      <c r="G56" s="44"/>
      <c r="H56" s="18">
        <v>2017</v>
      </c>
      <c r="I56" s="16">
        <f t="shared" si="6"/>
        <v>500</v>
      </c>
      <c r="J56" s="16"/>
      <c r="K56" s="16">
        <v>500</v>
      </c>
      <c r="L56" s="16"/>
      <c r="M56" s="16"/>
      <c r="N56" s="42"/>
      <c r="O56" s="42"/>
    </row>
    <row r="57" spans="1:15" ht="19.5" customHeight="1" x14ac:dyDescent="0.25">
      <c r="A57" s="41"/>
      <c r="B57" s="48"/>
      <c r="C57" s="48"/>
      <c r="D57" s="42"/>
      <c r="E57" s="43"/>
      <c r="F57" s="44"/>
      <c r="G57" s="44"/>
      <c r="H57" s="18">
        <v>2018</v>
      </c>
      <c r="I57" s="16">
        <f t="shared" si="6"/>
        <v>0</v>
      </c>
      <c r="J57" s="16"/>
      <c r="K57" s="16">
        <v>0</v>
      </c>
      <c r="L57" s="16"/>
      <c r="M57" s="16"/>
      <c r="N57" s="42"/>
      <c r="O57" s="42"/>
    </row>
    <row r="58" spans="1:15" ht="23.25" customHeight="1" x14ac:dyDescent="0.25">
      <c r="A58" s="41"/>
      <c r="B58" s="48"/>
      <c r="C58" s="48"/>
      <c r="D58" s="42"/>
      <c r="E58" s="43"/>
      <c r="F58" s="44"/>
      <c r="G58" s="44"/>
      <c r="H58" s="11" t="s">
        <v>17</v>
      </c>
      <c r="I58" s="12">
        <f>I54+I55+I56+I57</f>
        <v>1300</v>
      </c>
      <c r="J58" s="12">
        <f t="shared" ref="J58:M58" si="7">J54+J55</f>
        <v>0</v>
      </c>
      <c r="K58" s="12">
        <f>K54+K55+K56+K57</f>
        <v>1300</v>
      </c>
      <c r="L58" s="12">
        <f t="shared" si="7"/>
        <v>0</v>
      </c>
      <c r="M58" s="12">
        <f t="shared" si="7"/>
        <v>0</v>
      </c>
      <c r="N58" s="42"/>
      <c r="O58" s="42"/>
    </row>
    <row r="59" spans="1:15" ht="21" customHeight="1" x14ac:dyDescent="0.25">
      <c r="A59" s="41" t="s">
        <v>44</v>
      </c>
      <c r="B59" s="48" t="s">
        <v>94</v>
      </c>
      <c r="C59" s="48" t="s">
        <v>77</v>
      </c>
      <c r="D59" s="42" t="s">
        <v>61</v>
      </c>
      <c r="E59" s="43" t="s">
        <v>158</v>
      </c>
      <c r="F59" s="44">
        <v>3067973.24</v>
      </c>
      <c r="G59" s="44">
        <v>3282731.37</v>
      </c>
      <c r="H59" s="18">
        <v>2015</v>
      </c>
      <c r="I59" s="16">
        <f t="shared" si="6"/>
        <v>27000</v>
      </c>
      <c r="J59" s="12"/>
      <c r="K59" s="16">
        <v>27000</v>
      </c>
      <c r="L59" s="12"/>
      <c r="M59" s="12"/>
      <c r="N59" s="42" t="s">
        <v>146</v>
      </c>
      <c r="O59" s="42" t="s">
        <v>14</v>
      </c>
    </row>
    <row r="60" spans="1:15" ht="21" customHeight="1" x14ac:dyDescent="0.25">
      <c r="A60" s="41"/>
      <c r="B60" s="48"/>
      <c r="C60" s="48"/>
      <c r="D60" s="42"/>
      <c r="E60" s="43"/>
      <c r="F60" s="44"/>
      <c r="G60" s="44"/>
      <c r="H60" s="18">
        <v>2016</v>
      </c>
      <c r="I60" s="16">
        <f t="shared" si="6"/>
        <v>130000</v>
      </c>
      <c r="J60" s="16"/>
      <c r="K60" s="16">
        <f>130000</f>
        <v>130000</v>
      </c>
      <c r="L60" s="16"/>
      <c r="M60" s="16"/>
      <c r="N60" s="42"/>
      <c r="O60" s="42"/>
    </row>
    <row r="61" spans="1:15" ht="21" customHeight="1" x14ac:dyDescent="0.25">
      <c r="A61" s="41"/>
      <c r="B61" s="48"/>
      <c r="C61" s="48"/>
      <c r="D61" s="42"/>
      <c r="E61" s="43"/>
      <c r="F61" s="44"/>
      <c r="G61" s="44"/>
      <c r="H61" s="18">
        <v>2017</v>
      </c>
      <c r="I61" s="16">
        <f t="shared" si="6"/>
        <v>156350</v>
      </c>
      <c r="J61" s="16"/>
      <c r="K61" s="16">
        <v>156350</v>
      </c>
      <c r="L61" s="16"/>
      <c r="M61" s="16"/>
      <c r="N61" s="42"/>
      <c r="O61" s="42"/>
    </row>
    <row r="62" spans="1:15" ht="21" customHeight="1" x14ac:dyDescent="0.25">
      <c r="A62" s="41"/>
      <c r="B62" s="48"/>
      <c r="C62" s="48"/>
      <c r="D62" s="42"/>
      <c r="E62" s="43"/>
      <c r="F62" s="44"/>
      <c r="G62" s="44"/>
      <c r="H62" s="18">
        <v>2018</v>
      </c>
      <c r="I62" s="16">
        <f t="shared" si="6"/>
        <v>926955</v>
      </c>
      <c r="J62" s="16"/>
      <c r="K62" s="16">
        <v>926955</v>
      </c>
      <c r="L62" s="16"/>
      <c r="M62" s="16"/>
      <c r="N62" s="42"/>
      <c r="O62" s="42"/>
    </row>
    <row r="63" spans="1:15" ht="21" customHeight="1" x14ac:dyDescent="0.25">
      <c r="A63" s="41"/>
      <c r="B63" s="48"/>
      <c r="C63" s="48"/>
      <c r="D63" s="42"/>
      <c r="E63" s="43"/>
      <c r="F63" s="44"/>
      <c r="G63" s="44"/>
      <c r="H63" s="18">
        <v>2019</v>
      </c>
      <c r="I63" s="16">
        <f>SUM(J63:M63)</f>
        <v>1528262</v>
      </c>
      <c r="J63" s="16"/>
      <c r="K63" s="16">
        <v>1528262</v>
      </c>
      <c r="L63" s="16"/>
      <c r="M63" s="16"/>
      <c r="N63" s="42"/>
      <c r="O63" s="42"/>
    </row>
    <row r="64" spans="1:15" ht="21" customHeight="1" x14ac:dyDescent="0.25">
      <c r="A64" s="41"/>
      <c r="B64" s="48"/>
      <c r="C64" s="48"/>
      <c r="D64" s="42"/>
      <c r="E64" s="43"/>
      <c r="F64" s="44"/>
      <c r="G64" s="44"/>
      <c r="H64" s="18">
        <v>2020</v>
      </c>
      <c r="I64" s="16">
        <f t="shared" ref="I64:I65" si="8">SUM(J64:M64)</f>
        <v>389629</v>
      </c>
      <c r="J64" s="16"/>
      <c r="K64" s="16">
        <v>389629</v>
      </c>
      <c r="L64" s="16"/>
      <c r="M64" s="16"/>
      <c r="N64" s="42"/>
      <c r="O64" s="42"/>
    </row>
    <row r="65" spans="1:15" ht="21" hidden="1" customHeight="1" x14ac:dyDescent="0.25">
      <c r="A65" s="41"/>
      <c r="B65" s="48"/>
      <c r="C65" s="48"/>
      <c r="D65" s="42"/>
      <c r="E65" s="43"/>
      <c r="F65" s="44"/>
      <c r="G65" s="44"/>
      <c r="H65" s="18">
        <v>2021</v>
      </c>
      <c r="I65" s="16">
        <f t="shared" si="8"/>
        <v>0</v>
      </c>
      <c r="J65" s="16"/>
      <c r="K65" s="16">
        <v>0</v>
      </c>
      <c r="L65" s="16"/>
      <c r="M65" s="16"/>
      <c r="N65" s="42"/>
      <c r="O65" s="42"/>
    </row>
    <row r="66" spans="1:15" ht="21" customHeight="1" x14ac:dyDescent="0.25">
      <c r="A66" s="41"/>
      <c r="B66" s="48"/>
      <c r="C66" s="48"/>
      <c r="D66" s="42"/>
      <c r="E66" s="43"/>
      <c r="F66" s="44"/>
      <c r="G66" s="44"/>
      <c r="H66" s="11" t="s">
        <v>61</v>
      </c>
      <c r="I66" s="12">
        <f>SUM(J66:M66)</f>
        <v>3158196</v>
      </c>
      <c r="J66" s="12">
        <f>SUM(J60:J62)</f>
        <v>0</v>
      </c>
      <c r="K66" s="12">
        <f>SUM(K59:K65)</f>
        <v>3158196</v>
      </c>
      <c r="L66" s="12">
        <f t="shared" ref="L66:M66" si="9">SUM(L60:L62)</f>
        <v>0</v>
      </c>
      <c r="M66" s="12">
        <f t="shared" si="9"/>
        <v>0</v>
      </c>
      <c r="N66" s="42"/>
      <c r="O66" s="42"/>
    </row>
    <row r="67" spans="1:15" ht="18" customHeight="1" x14ac:dyDescent="0.25">
      <c r="A67" s="41" t="s">
        <v>45</v>
      </c>
      <c r="B67" s="42" t="s">
        <v>12</v>
      </c>
      <c r="C67" s="42" t="s">
        <v>78</v>
      </c>
      <c r="D67" s="42" t="s">
        <v>65</v>
      </c>
      <c r="E67" s="43" t="s">
        <v>159</v>
      </c>
      <c r="F67" s="44">
        <v>396137.32</v>
      </c>
      <c r="G67" s="44">
        <v>396137.32</v>
      </c>
      <c r="H67" s="18">
        <v>2015</v>
      </c>
      <c r="I67" s="16">
        <f t="shared" si="6"/>
        <v>5000</v>
      </c>
      <c r="J67" s="12"/>
      <c r="K67" s="16">
        <v>5000</v>
      </c>
      <c r="L67" s="12"/>
      <c r="M67" s="12"/>
      <c r="N67" s="42" t="s">
        <v>146</v>
      </c>
      <c r="O67" s="42" t="s">
        <v>14</v>
      </c>
    </row>
    <row r="68" spans="1:15" ht="18" customHeight="1" x14ac:dyDescent="0.25">
      <c r="A68" s="41"/>
      <c r="B68" s="42"/>
      <c r="C68" s="42"/>
      <c r="D68" s="42"/>
      <c r="E68" s="43"/>
      <c r="F68" s="44"/>
      <c r="G68" s="44"/>
      <c r="H68" s="18">
        <v>2016</v>
      </c>
      <c r="I68" s="16">
        <f t="shared" si="6"/>
        <v>87300</v>
      </c>
      <c r="J68" s="16"/>
      <c r="K68" s="16">
        <v>87300</v>
      </c>
      <c r="L68" s="16"/>
      <c r="M68" s="16"/>
      <c r="N68" s="42"/>
      <c r="O68" s="42"/>
    </row>
    <row r="69" spans="1:15" ht="18" customHeight="1" x14ac:dyDescent="0.25">
      <c r="A69" s="41"/>
      <c r="B69" s="42"/>
      <c r="C69" s="42"/>
      <c r="D69" s="42"/>
      <c r="E69" s="43"/>
      <c r="F69" s="44"/>
      <c r="G69" s="44"/>
      <c r="H69" s="18">
        <v>2017</v>
      </c>
      <c r="I69" s="16">
        <f t="shared" si="6"/>
        <v>354592</v>
      </c>
      <c r="J69" s="16"/>
      <c r="K69" s="16">
        <f>341275+13317</f>
        <v>354592</v>
      </c>
      <c r="L69" s="16"/>
      <c r="M69" s="16"/>
      <c r="N69" s="42"/>
      <c r="O69" s="42"/>
    </row>
    <row r="70" spans="1:15" ht="18" customHeight="1" x14ac:dyDescent="0.25">
      <c r="A70" s="41"/>
      <c r="B70" s="42"/>
      <c r="C70" s="42"/>
      <c r="D70" s="42"/>
      <c r="E70" s="43"/>
      <c r="F70" s="44"/>
      <c r="G70" s="44"/>
      <c r="H70" s="18">
        <v>2018</v>
      </c>
      <c r="I70" s="16">
        <f t="shared" si="6"/>
        <v>6975.18</v>
      </c>
      <c r="J70" s="16"/>
      <c r="K70" s="16">
        <v>6975.18</v>
      </c>
      <c r="L70" s="16"/>
      <c r="M70" s="16"/>
      <c r="N70" s="42"/>
      <c r="O70" s="42"/>
    </row>
    <row r="71" spans="1:15" ht="18" customHeight="1" x14ac:dyDescent="0.25">
      <c r="A71" s="41"/>
      <c r="B71" s="42"/>
      <c r="C71" s="42"/>
      <c r="D71" s="42"/>
      <c r="E71" s="43"/>
      <c r="F71" s="44"/>
      <c r="G71" s="44"/>
      <c r="H71" s="11" t="s">
        <v>65</v>
      </c>
      <c r="I71" s="12">
        <f t="shared" si="6"/>
        <v>453867.18</v>
      </c>
      <c r="J71" s="12">
        <f>SUM(J68:J69)</f>
        <v>0</v>
      </c>
      <c r="K71" s="12">
        <f>SUM(K67:K70)</f>
        <v>453867.18</v>
      </c>
      <c r="L71" s="12">
        <f>SUM(L68:L69)</f>
        <v>0</v>
      </c>
      <c r="M71" s="12">
        <f>SUM(M68:M69)</f>
        <v>0</v>
      </c>
      <c r="N71" s="42"/>
      <c r="O71" s="42"/>
    </row>
    <row r="72" spans="1:15" ht="21" customHeight="1" x14ac:dyDescent="0.25">
      <c r="A72" s="45" t="s">
        <v>46</v>
      </c>
      <c r="B72" s="46" t="s">
        <v>34</v>
      </c>
      <c r="C72" s="46" t="s">
        <v>79</v>
      </c>
      <c r="D72" s="47" t="s">
        <v>49</v>
      </c>
      <c r="E72" s="43" t="s">
        <v>160</v>
      </c>
      <c r="F72" s="42" t="s">
        <v>48</v>
      </c>
      <c r="G72" s="44">
        <v>368220.92</v>
      </c>
      <c r="H72" s="18">
        <v>2014</v>
      </c>
      <c r="I72" s="16">
        <f>J72+K72+L72+M72</f>
        <v>221393</v>
      </c>
      <c r="J72" s="16"/>
      <c r="K72" s="16">
        <v>221393</v>
      </c>
      <c r="L72" s="16"/>
      <c r="M72" s="16"/>
      <c r="N72" s="42" t="s">
        <v>146</v>
      </c>
      <c r="O72" s="42" t="s">
        <v>14</v>
      </c>
    </row>
    <row r="73" spans="1:15" ht="21" customHeight="1" x14ac:dyDescent="0.25">
      <c r="A73" s="45"/>
      <c r="B73" s="46"/>
      <c r="C73" s="46"/>
      <c r="D73" s="47"/>
      <c r="E73" s="43"/>
      <c r="F73" s="42"/>
      <c r="G73" s="44"/>
      <c r="H73" s="18">
        <v>2015</v>
      </c>
      <c r="I73" s="16">
        <f>J73+K73+L73+M73</f>
        <v>6470.86</v>
      </c>
      <c r="J73" s="16"/>
      <c r="K73" s="16">
        <v>6470.86</v>
      </c>
      <c r="L73" s="16"/>
      <c r="M73" s="16"/>
      <c r="N73" s="42"/>
      <c r="O73" s="42"/>
    </row>
    <row r="74" spans="1:15" ht="21" customHeight="1" x14ac:dyDescent="0.25">
      <c r="A74" s="45"/>
      <c r="B74" s="46"/>
      <c r="C74" s="46"/>
      <c r="D74" s="47"/>
      <c r="E74" s="43"/>
      <c r="F74" s="42"/>
      <c r="G74" s="44"/>
      <c r="H74" s="11" t="s">
        <v>49</v>
      </c>
      <c r="I74" s="12">
        <f>I72+I73</f>
        <v>227863.86</v>
      </c>
      <c r="J74" s="12">
        <f t="shared" ref="J74" si="10">J72+J73</f>
        <v>0</v>
      </c>
      <c r="K74" s="12">
        <f>K72+K73</f>
        <v>227863.86</v>
      </c>
      <c r="L74" s="12">
        <f t="shared" ref="L74" si="11">L72+L73</f>
        <v>0</v>
      </c>
      <c r="M74" s="12">
        <f t="shared" ref="M74" si="12">M72+M73</f>
        <v>0</v>
      </c>
      <c r="N74" s="42"/>
      <c r="O74" s="42"/>
    </row>
    <row r="75" spans="1:15" ht="60" x14ac:dyDescent="0.25">
      <c r="A75" s="15" t="s">
        <v>47</v>
      </c>
      <c r="B75" s="24" t="s">
        <v>29</v>
      </c>
      <c r="C75" s="25" t="s">
        <v>87</v>
      </c>
      <c r="D75" s="26">
        <v>2014</v>
      </c>
      <c r="E75" s="23" t="s">
        <v>161</v>
      </c>
      <c r="F75" s="18" t="s">
        <v>36</v>
      </c>
      <c r="G75" s="16">
        <v>158316</v>
      </c>
      <c r="H75" s="11">
        <v>2014</v>
      </c>
      <c r="I75" s="12">
        <f>J75+K75+L75+M75</f>
        <v>190775</v>
      </c>
      <c r="J75" s="12">
        <v>0</v>
      </c>
      <c r="K75" s="12">
        <v>190775</v>
      </c>
      <c r="L75" s="12">
        <v>0</v>
      </c>
      <c r="M75" s="12">
        <v>0</v>
      </c>
      <c r="N75" s="39" t="s">
        <v>146</v>
      </c>
      <c r="O75" s="27" t="s">
        <v>14</v>
      </c>
    </row>
    <row r="76" spans="1:15" ht="24.75" customHeight="1" x14ac:dyDescent="0.25">
      <c r="A76" s="41" t="s">
        <v>56</v>
      </c>
      <c r="B76" s="46" t="s">
        <v>33</v>
      </c>
      <c r="C76" s="46" t="s">
        <v>80</v>
      </c>
      <c r="D76" s="47" t="s">
        <v>49</v>
      </c>
      <c r="E76" s="43" t="s">
        <v>156</v>
      </c>
      <c r="F76" s="42" t="s">
        <v>37</v>
      </c>
      <c r="G76" s="44">
        <v>124811.24</v>
      </c>
      <c r="H76" s="18">
        <v>2014</v>
      </c>
      <c r="I76" s="16">
        <f>J76+K76+L76+M76</f>
        <v>101363</v>
      </c>
      <c r="J76" s="16"/>
      <c r="K76" s="16">
        <v>101363</v>
      </c>
      <c r="L76" s="16"/>
      <c r="M76" s="16"/>
      <c r="N76" s="42" t="s">
        <v>146</v>
      </c>
      <c r="O76" s="42" t="s">
        <v>14</v>
      </c>
    </row>
    <row r="77" spans="1:15" ht="24.75" customHeight="1" x14ac:dyDescent="0.25">
      <c r="A77" s="41"/>
      <c r="B77" s="46"/>
      <c r="C77" s="46"/>
      <c r="D77" s="47"/>
      <c r="E77" s="43"/>
      <c r="F77" s="42"/>
      <c r="G77" s="44"/>
      <c r="H77" s="18">
        <v>2015</v>
      </c>
      <c r="I77" s="16">
        <f>J77+K77+L77+M77</f>
        <v>92751</v>
      </c>
      <c r="J77" s="16"/>
      <c r="K77" s="16">
        <v>92751</v>
      </c>
      <c r="L77" s="16"/>
      <c r="M77" s="16"/>
      <c r="N77" s="42"/>
      <c r="O77" s="42"/>
    </row>
    <row r="78" spans="1:15" ht="24.75" customHeight="1" x14ac:dyDescent="0.25">
      <c r="A78" s="41"/>
      <c r="B78" s="46"/>
      <c r="C78" s="46"/>
      <c r="D78" s="47"/>
      <c r="E78" s="43"/>
      <c r="F78" s="42"/>
      <c r="G78" s="44"/>
      <c r="H78" s="11" t="s">
        <v>49</v>
      </c>
      <c r="I78" s="12">
        <f>I76+I77</f>
        <v>194114</v>
      </c>
      <c r="J78" s="12">
        <f t="shared" ref="J78:M78" si="13">J76+J77</f>
        <v>0</v>
      </c>
      <c r="K78" s="12">
        <f>K76+K77</f>
        <v>194114</v>
      </c>
      <c r="L78" s="12">
        <f t="shared" si="13"/>
        <v>0</v>
      </c>
      <c r="M78" s="12">
        <f t="shared" si="13"/>
        <v>0</v>
      </c>
      <c r="N78" s="42"/>
      <c r="O78" s="42"/>
    </row>
    <row r="79" spans="1:15" ht="24.75" customHeight="1" x14ac:dyDescent="0.25">
      <c r="A79" s="41" t="s">
        <v>121</v>
      </c>
      <c r="B79" s="48" t="s">
        <v>24</v>
      </c>
      <c r="C79" s="48" t="s">
        <v>81</v>
      </c>
      <c r="D79" s="42" t="s">
        <v>58</v>
      </c>
      <c r="E79" s="43" t="s">
        <v>19</v>
      </c>
      <c r="F79" s="44">
        <v>2164335.61</v>
      </c>
      <c r="G79" s="44">
        <v>2164336.61</v>
      </c>
      <c r="H79" s="18">
        <v>2017</v>
      </c>
      <c r="I79" s="16">
        <f t="shared" si="6"/>
        <v>71734</v>
      </c>
      <c r="J79" s="16"/>
      <c r="K79" s="16"/>
      <c r="L79" s="16"/>
      <c r="M79" s="16">
        <v>71734</v>
      </c>
      <c r="N79" s="56" t="s">
        <v>20</v>
      </c>
      <c r="O79" s="56" t="s">
        <v>16</v>
      </c>
    </row>
    <row r="80" spans="1:15" ht="21.75" customHeight="1" x14ac:dyDescent="0.25">
      <c r="A80" s="41"/>
      <c r="B80" s="48"/>
      <c r="C80" s="48"/>
      <c r="D80" s="42"/>
      <c r="E80" s="43"/>
      <c r="F80" s="44"/>
      <c r="G80" s="44"/>
      <c r="H80" s="18">
        <v>2018</v>
      </c>
      <c r="I80" s="16">
        <f t="shared" si="6"/>
        <v>564610</v>
      </c>
      <c r="J80" s="16"/>
      <c r="K80" s="16">
        <v>564610</v>
      </c>
      <c r="L80" s="16"/>
      <c r="M80" s="16"/>
      <c r="N80" s="57"/>
      <c r="O80" s="57"/>
    </row>
    <row r="81" spans="1:15" ht="21.75" customHeight="1" x14ac:dyDescent="0.25">
      <c r="A81" s="41"/>
      <c r="B81" s="48"/>
      <c r="C81" s="48"/>
      <c r="D81" s="42"/>
      <c r="E81" s="43"/>
      <c r="F81" s="44"/>
      <c r="G81" s="44"/>
      <c r="H81" s="18">
        <v>2019</v>
      </c>
      <c r="I81" s="16">
        <f>K81</f>
        <v>453638.86</v>
      </c>
      <c r="J81" s="16"/>
      <c r="K81" s="16">
        <v>453638.86</v>
      </c>
      <c r="L81" s="16"/>
      <c r="M81" s="16"/>
      <c r="N81" s="57"/>
      <c r="O81" s="57"/>
    </row>
    <row r="82" spans="1:15" ht="21.75" customHeight="1" x14ac:dyDescent="0.25">
      <c r="A82" s="41"/>
      <c r="B82" s="48"/>
      <c r="C82" s="48"/>
      <c r="D82" s="42"/>
      <c r="E82" s="43"/>
      <c r="F82" s="44"/>
      <c r="G82" s="44"/>
      <c r="H82" s="18">
        <v>2020</v>
      </c>
      <c r="I82" s="16">
        <f t="shared" si="6"/>
        <v>1192271.56</v>
      </c>
      <c r="J82" s="16"/>
      <c r="K82" s="16">
        <v>1192271.56</v>
      </c>
      <c r="L82" s="16"/>
      <c r="M82" s="16"/>
      <c r="N82" s="57"/>
      <c r="O82" s="57"/>
    </row>
    <row r="83" spans="1:15" ht="21.75" customHeight="1" x14ac:dyDescent="0.25">
      <c r="A83" s="41"/>
      <c r="B83" s="48"/>
      <c r="C83" s="48"/>
      <c r="D83" s="42"/>
      <c r="E83" s="43"/>
      <c r="F83" s="44"/>
      <c r="G83" s="44"/>
      <c r="H83" s="18">
        <v>2021</v>
      </c>
      <c r="I83" s="16">
        <f t="shared" si="6"/>
        <v>612519.57999999996</v>
      </c>
      <c r="J83" s="16"/>
      <c r="K83" s="16">
        <v>612519.57999999996</v>
      </c>
      <c r="L83" s="16"/>
      <c r="M83" s="16"/>
      <c r="N83" s="57"/>
      <c r="O83" s="57"/>
    </row>
    <row r="84" spans="1:15" ht="21.75" customHeight="1" x14ac:dyDescent="0.25">
      <c r="A84" s="41"/>
      <c r="B84" s="48"/>
      <c r="C84" s="48"/>
      <c r="D84" s="42"/>
      <c r="E84" s="43"/>
      <c r="F84" s="44"/>
      <c r="G84" s="44"/>
      <c r="H84" s="11" t="s">
        <v>58</v>
      </c>
      <c r="I84" s="12">
        <f t="shared" si="6"/>
        <v>2894774</v>
      </c>
      <c r="J84" s="12">
        <f>SUM(J80:J81)</f>
        <v>0</v>
      </c>
      <c r="K84" s="12">
        <f>K79+K80+K81+K82+K83</f>
        <v>2823040</v>
      </c>
      <c r="L84" s="12">
        <f t="shared" ref="L84" si="14">L79+L80+L81+L82+L83</f>
        <v>0</v>
      </c>
      <c r="M84" s="12">
        <f>M79+M80+M81+M82+M83</f>
        <v>71734</v>
      </c>
      <c r="N84" s="58"/>
      <c r="O84" s="58"/>
    </row>
    <row r="85" spans="1:15" ht="32.25" customHeight="1" x14ac:dyDescent="0.25">
      <c r="A85" s="41" t="s">
        <v>130</v>
      </c>
      <c r="B85" s="62" t="s">
        <v>59</v>
      </c>
      <c r="C85" s="62" t="s">
        <v>82</v>
      </c>
      <c r="D85" s="47" t="s">
        <v>124</v>
      </c>
      <c r="E85" s="43" t="s">
        <v>155</v>
      </c>
      <c r="F85" s="44">
        <v>86278.69</v>
      </c>
      <c r="G85" s="44">
        <v>93855.08</v>
      </c>
      <c r="H85" s="18">
        <v>2018</v>
      </c>
      <c r="I85" s="16">
        <f>J85+K85+L85+M85</f>
        <v>17000</v>
      </c>
      <c r="J85" s="16"/>
      <c r="K85" s="16">
        <v>17000</v>
      </c>
      <c r="L85" s="16"/>
      <c r="M85" s="16"/>
      <c r="N85" s="42" t="s">
        <v>146</v>
      </c>
      <c r="O85" s="42" t="s">
        <v>14</v>
      </c>
    </row>
    <row r="86" spans="1:15" ht="32.25" customHeight="1" x14ac:dyDescent="0.25">
      <c r="A86" s="64"/>
      <c r="B86" s="65"/>
      <c r="C86" s="62"/>
      <c r="D86" s="65"/>
      <c r="E86" s="65"/>
      <c r="F86" s="44"/>
      <c r="G86" s="65"/>
      <c r="H86" s="18">
        <v>2019</v>
      </c>
      <c r="I86" s="16">
        <f>J86+K86+L86+M86</f>
        <v>56739</v>
      </c>
      <c r="J86" s="16"/>
      <c r="K86" s="16">
        <v>56739</v>
      </c>
      <c r="L86" s="16"/>
      <c r="M86" s="16"/>
      <c r="N86" s="42"/>
      <c r="O86" s="42"/>
    </row>
    <row r="87" spans="1:15" ht="32.25" customHeight="1" x14ac:dyDescent="0.25">
      <c r="A87" s="64"/>
      <c r="B87" s="65"/>
      <c r="C87" s="62"/>
      <c r="D87" s="65"/>
      <c r="E87" s="65"/>
      <c r="F87" s="44"/>
      <c r="G87" s="65"/>
      <c r="H87" s="18">
        <v>2020</v>
      </c>
      <c r="I87" s="16">
        <f>J87+K87+L87+M87</f>
        <v>33080</v>
      </c>
      <c r="J87" s="16"/>
      <c r="K87" s="16">
        <v>33080</v>
      </c>
      <c r="L87" s="16"/>
      <c r="M87" s="16"/>
      <c r="N87" s="42"/>
      <c r="O87" s="42"/>
    </row>
    <row r="88" spans="1:15" ht="32.25" customHeight="1" x14ac:dyDescent="0.25">
      <c r="A88" s="64"/>
      <c r="B88" s="65"/>
      <c r="C88" s="62"/>
      <c r="D88" s="65"/>
      <c r="E88" s="65"/>
      <c r="F88" s="44"/>
      <c r="G88" s="65"/>
      <c r="H88" s="11" t="s">
        <v>124</v>
      </c>
      <c r="I88" s="12">
        <f t="shared" ref="I88:J88" si="15">I85+I86+I87</f>
        <v>106819</v>
      </c>
      <c r="J88" s="12">
        <f t="shared" si="15"/>
        <v>0</v>
      </c>
      <c r="K88" s="12">
        <f>K85+K86+K87</f>
        <v>106819</v>
      </c>
      <c r="L88" s="12">
        <f t="shared" ref="L88:M88" si="16">L85+L86+L87</f>
        <v>0</v>
      </c>
      <c r="M88" s="12">
        <f t="shared" si="16"/>
        <v>0</v>
      </c>
      <c r="N88" s="42"/>
      <c r="O88" s="42"/>
    </row>
    <row r="89" spans="1:15" ht="23.25" customHeight="1" x14ac:dyDescent="0.25">
      <c r="A89" s="41" t="s">
        <v>131</v>
      </c>
      <c r="B89" s="62" t="s">
        <v>142</v>
      </c>
      <c r="C89" s="62" t="s">
        <v>83</v>
      </c>
      <c r="D89" s="47" t="s">
        <v>73</v>
      </c>
      <c r="E89" s="43" t="s">
        <v>153</v>
      </c>
      <c r="F89" s="42" t="s">
        <v>141</v>
      </c>
      <c r="G89" s="44">
        <v>943688</v>
      </c>
      <c r="H89" s="18">
        <v>2019</v>
      </c>
      <c r="I89" s="16">
        <f>J89+K89+L89+M89</f>
        <v>40000</v>
      </c>
      <c r="J89" s="22"/>
      <c r="K89" s="16">
        <v>40000</v>
      </c>
      <c r="L89" s="12"/>
      <c r="M89" s="12"/>
      <c r="N89" s="42" t="s">
        <v>146</v>
      </c>
      <c r="O89" s="42" t="s">
        <v>14</v>
      </c>
    </row>
    <row r="90" spans="1:15" ht="23.25" customHeight="1" x14ac:dyDescent="0.25">
      <c r="A90" s="41"/>
      <c r="B90" s="62"/>
      <c r="C90" s="62"/>
      <c r="D90" s="47"/>
      <c r="E90" s="43"/>
      <c r="F90" s="42"/>
      <c r="G90" s="44"/>
      <c r="H90" s="18">
        <v>2020</v>
      </c>
      <c r="I90" s="16">
        <f t="shared" ref="I90:I92" si="17">J90+K90+L90+M90</f>
        <v>370000</v>
      </c>
      <c r="J90" s="22"/>
      <c r="K90" s="16">
        <v>370000</v>
      </c>
      <c r="L90" s="12"/>
      <c r="M90" s="12"/>
      <c r="N90" s="42"/>
      <c r="O90" s="42"/>
    </row>
    <row r="91" spans="1:15" ht="23.25" customHeight="1" x14ac:dyDescent="0.25">
      <c r="A91" s="41"/>
      <c r="B91" s="62"/>
      <c r="C91" s="62"/>
      <c r="D91" s="47"/>
      <c r="E91" s="43"/>
      <c r="F91" s="42"/>
      <c r="G91" s="44"/>
      <c r="H91" s="18">
        <v>2021</v>
      </c>
      <c r="I91" s="16">
        <f t="shared" si="17"/>
        <v>400000</v>
      </c>
      <c r="J91" s="22"/>
      <c r="K91" s="16">
        <v>400000</v>
      </c>
      <c r="L91" s="12"/>
      <c r="M91" s="12"/>
      <c r="N91" s="42"/>
      <c r="O91" s="42"/>
    </row>
    <row r="92" spans="1:15" ht="23.25" customHeight="1" x14ac:dyDescent="0.25">
      <c r="A92" s="41"/>
      <c r="B92" s="62"/>
      <c r="C92" s="62"/>
      <c r="D92" s="47"/>
      <c r="E92" s="43"/>
      <c r="F92" s="42"/>
      <c r="G92" s="44"/>
      <c r="H92" s="28">
        <v>2022</v>
      </c>
      <c r="I92" s="29">
        <f t="shared" si="17"/>
        <v>208234</v>
      </c>
      <c r="J92" s="29"/>
      <c r="K92" s="29">
        <v>208234</v>
      </c>
      <c r="L92" s="12"/>
      <c r="M92" s="12"/>
      <c r="N92" s="42"/>
      <c r="O92" s="42"/>
    </row>
    <row r="93" spans="1:15" ht="23.25" customHeight="1" x14ac:dyDescent="0.25">
      <c r="A93" s="41"/>
      <c r="B93" s="62"/>
      <c r="C93" s="62"/>
      <c r="D93" s="47"/>
      <c r="E93" s="43"/>
      <c r="F93" s="42"/>
      <c r="G93" s="44"/>
      <c r="H93" s="11" t="s">
        <v>73</v>
      </c>
      <c r="I93" s="12">
        <f>J93+K93+L93+M93</f>
        <v>1018234</v>
      </c>
      <c r="J93" s="12"/>
      <c r="K93" s="12">
        <f>K89+K90+K91+K92</f>
        <v>1018234</v>
      </c>
      <c r="L93" s="12"/>
      <c r="M93" s="12"/>
      <c r="N93" s="42"/>
      <c r="O93" s="42"/>
    </row>
    <row r="94" spans="1:15" ht="18" customHeight="1" x14ac:dyDescent="0.25">
      <c r="A94" s="41" t="s">
        <v>132</v>
      </c>
      <c r="B94" s="62" t="s">
        <v>144</v>
      </c>
      <c r="C94" s="62" t="s">
        <v>129</v>
      </c>
      <c r="D94" s="47" t="s">
        <v>127</v>
      </c>
      <c r="E94" s="43" t="s">
        <v>154</v>
      </c>
      <c r="F94" s="42" t="s">
        <v>139</v>
      </c>
      <c r="G94" s="44">
        <v>245434.23999999999</v>
      </c>
      <c r="H94" s="21">
        <v>2020</v>
      </c>
      <c r="I94" s="22">
        <f t="shared" ref="I94:I106" si="18">J94+K94+L94+M94</f>
        <v>13150</v>
      </c>
      <c r="J94" s="22"/>
      <c r="K94" s="22">
        <v>13150</v>
      </c>
      <c r="L94" s="12"/>
      <c r="M94" s="12"/>
      <c r="N94" s="42" t="s">
        <v>146</v>
      </c>
      <c r="O94" s="42" t="s">
        <v>14</v>
      </c>
    </row>
    <row r="95" spans="1:15" ht="18" customHeight="1" x14ac:dyDescent="0.25">
      <c r="A95" s="64"/>
      <c r="B95" s="62"/>
      <c r="C95" s="62"/>
      <c r="D95" s="47"/>
      <c r="E95" s="43"/>
      <c r="F95" s="42"/>
      <c r="G95" s="44"/>
      <c r="H95" s="21">
        <v>2021</v>
      </c>
      <c r="I95" s="22">
        <f t="shared" si="18"/>
        <v>150000</v>
      </c>
      <c r="J95" s="22"/>
      <c r="K95" s="22">
        <v>150000</v>
      </c>
      <c r="L95" s="12"/>
      <c r="M95" s="12"/>
      <c r="N95" s="42"/>
      <c r="O95" s="42"/>
    </row>
    <row r="96" spans="1:15" ht="18" customHeight="1" x14ac:dyDescent="0.25">
      <c r="A96" s="64"/>
      <c r="B96" s="62"/>
      <c r="C96" s="62"/>
      <c r="D96" s="47"/>
      <c r="E96" s="43"/>
      <c r="F96" s="42"/>
      <c r="G96" s="44"/>
      <c r="H96" s="21">
        <v>2022</v>
      </c>
      <c r="I96" s="22">
        <f t="shared" si="18"/>
        <v>95310</v>
      </c>
      <c r="J96" s="22"/>
      <c r="K96" s="22">
        <v>95310</v>
      </c>
      <c r="L96" s="12"/>
      <c r="M96" s="12"/>
      <c r="N96" s="42"/>
      <c r="O96" s="42"/>
    </row>
    <row r="97" spans="1:15" ht="18" customHeight="1" x14ac:dyDescent="0.25">
      <c r="A97" s="64"/>
      <c r="B97" s="62"/>
      <c r="C97" s="62"/>
      <c r="D97" s="47"/>
      <c r="E97" s="43"/>
      <c r="F97" s="42"/>
      <c r="G97" s="44"/>
      <c r="H97" s="11" t="s">
        <v>127</v>
      </c>
      <c r="I97" s="12">
        <f t="shared" si="18"/>
        <v>258460</v>
      </c>
      <c r="J97" s="12">
        <f>J94+J95+J96</f>
        <v>0</v>
      </c>
      <c r="K97" s="12">
        <f>K94+K95+K96</f>
        <v>258460</v>
      </c>
      <c r="L97" s="12">
        <f t="shared" ref="L97:M97" si="19">L94+L95+L96</f>
        <v>0</v>
      </c>
      <c r="M97" s="12">
        <f t="shared" si="19"/>
        <v>0</v>
      </c>
      <c r="N97" s="42"/>
      <c r="O97" s="42"/>
    </row>
    <row r="98" spans="1:15" ht="18" customHeight="1" x14ac:dyDescent="0.25">
      <c r="A98" s="41" t="s">
        <v>133</v>
      </c>
      <c r="B98" s="62" t="s">
        <v>164</v>
      </c>
      <c r="C98" s="62" t="s">
        <v>137</v>
      </c>
      <c r="D98" s="47" t="s">
        <v>127</v>
      </c>
      <c r="E98" s="43" t="s">
        <v>152</v>
      </c>
      <c r="F98" s="42" t="s">
        <v>140</v>
      </c>
      <c r="G98" s="44">
        <v>242508</v>
      </c>
      <c r="H98" s="21">
        <v>2020</v>
      </c>
      <c r="I98" s="22">
        <f t="shared" si="18"/>
        <v>10000</v>
      </c>
      <c r="J98" s="12"/>
      <c r="K98" s="22">
        <v>10000</v>
      </c>
      <c r="L98" s="12"/>
      <c r="M98" s="12"/>
      <c r="N98" s="42" t="s">
        <v>146</v>
      </c>
      <c r="O98" s="56" t="s">
        <v>14</v>
      </c>
    </row>
    <row r="99" spans="1:15" ht="18" customHeight="1" x14ac:dyDescent="0.25">
      <c r="A99" s="41"/>
      <c r="B99" s="62"/>
      <c r="C99" s="62"/>
      <c r="D99" s="47"/>
      <c r="E99" s="43"/>
      <c r="F99" s="42"/>
      <c r="G99" s="44"/>
      <c r="H99" s="21">
        <v>2021</v>
      </c>
      <c r="I99" s="22">
        <f t="shared" si="18"/>
        <v>160000</v>
      </c>
      <c r="J99" s="12"/>
      <c r="K99" s="22">
        <v>160000</v>
      </c>
      <c r="L99" s="12"/>
      <c r="M99" s="12"/>
      <c r="N99" s="42"/>
      <c r="O99" s="57"/>
    </row>
    <row r="100" spans="1:15" ht="18" customHeight="1" x14ac:dyDescent="0.25">
      <c r="A100" s="41"/>
      <c r="B100" s="62"/>
      <c r="C100" s="62"/>
      <c r="D100" s="47"/>
      <c r="E100" s="43"/>
      <c r="F100" s="42"/>
      <c r="G100" s="44"/>
      <c r="H100" s="21">
        <v>2022</v>
      </c>
      <c r="I100" s="22">
        <f t="shared" si="18"/>
        <v>147708</v>
      </c>
      <c r="J100" s="12"/>
      <c r="K100" s="22">
        <v>147708</v>
      </c>
      <c r="L100" s="12"/>
      <c r="M100" s="12"/>
      <c r="N100" s="42"/>
      <c r="O100" s="57"/>
    </row>
    <row r="101" spans="1:15" ht="18" customHeight="1" x14ac:dyDescent="0.25">
      <c r="A101" s="41"/>
      <c r="B101" s="62"/>
      <c r="C101" s="62"/>
      <c r="D101" s="47"/>
      <c r="E101" s="43"/>
      <c r="F101" s="42"/>
      <c r="G101" s="44"/>
      <c r="H101" s="11" t="s">
        <v>127</v>
      </c>
      <c r="I101" s="12">
        <f t="shared" si="18"/>
        <v>317708</v>
      </c>
      <c r="J101" s="12"/>
      <c r="K101" s="12">
        <f>K98+K99+K100</f>
        <v>317708</v>
      </c>
      <c r="L101" s="12"/>
      <c r="M101" s="12"/>
      <c r="N101" s="42"/>
      <c r="O101" s="58"/>
    </row>
    <row r="102" spans="1:15" ht="22.5" customHeight="1" x14ac:dyDescent="0.25">
      <c r="A102" s="69" t="s">
        <v>134</v>
      </c>
      <c r="B102" s="66" t="s">
        <v>143</v>
      </c>
      <c r="C102" s="66" t="s">
        <v>138</v>
      </c>
      <c r="D102" s="72" t="s">
        <v>128</v>
      </c>
      <c r="E102" s="75" t="s">
        <v>151</v>
      </c>
      <c r="F102" s="56"/>
      <c r="G102" s="78"/>
      <c r="H102" s="21">
        <v>2020</v>
      </c>
      <c r="I102" s="22">
        <f t="shared" si="18"/>
        <v>5000</v>
      </c>
      <c r="J102" s="22"/>
      <c r="K102" s="22">
        <v>5000</v>
      </c>
      <c r="L102" s="22"/>
      <c r="M102" s="22"/>
      <c r="N102" s="42" t="s">
        <v>146</v>
      </c>
      <c r="O102" s="56" t="s">
        <v>14</v>
      </c>
    </row>
    <row r="103" spans="1:15" ht="22.5" customHeight="1" x14ac:dyDescent="0.25">
      <c r="A103" s="70"/>
      <c r="B103" s="67"/>
      <c r="C103" s="67"/>
      <c r="D103" s="73"/>
      <c r="E103" s="76"/>
      <c r="F103" s="57"/>
      <c r="G103" s="79"/>
      <c r="H103" s="21">
        <v>2021</v>
      </c>
      <c r="I103" s="22">
        <f t="shared" si="18"/>
        <v>38000</v>
      </c>
      <c r="J103" s="22"/>
      <c r="K103" s="22">
        <v>38000</v>
      </c>
      <c r="L103" s="22"/>
      <c r="M103" s="22"/>
      <c r="N103" s="42"/>
      <c r="O103" s="57"/>
    </row>
    <row r="104" spans="1:15" ht="22.5" customHeight="1" x14ac:dyDescent="0.25">
      <c r="A104" s="71"/>
      <c r="B104" s="68"/>
      <c r="C104" s="68"/>
      <c r="D104" s="74"/>
      <c r="E104" s="77"/>
      <c r="F104" s="58"/>
      <c r="G104" s="80"/>
      <c r="H104" s="11" t="s">
        <v>128</v>
      </c>
      <c r="I104" s="12">
        <f t="shared" si="18"/>
        <v>43000</v>
      </c>
      <c r="J104" s="12"/>
      <c r="K104" s="12">
        <f>K102+K103</f>
        <v>43000</v>
      </c>
      <c r="L104" s="12"/>
      <c r="M104" s="12"/>
      <c r="N104" s="42"/>
      <c r="O104" s="58"/>
    </row>
    <row r="105" spans="1:15" ht="69.75" customHeight="1" x14ac:dyDescent="0.25">
      <c r="A105" s="30" t="s">
        <v>167</v>
      </c>
      <c r="B105" s="31" t="s">
        <v>147</v>
      </c>
      <c r="C105" s="31" t="s">
        <v>136</v>
      </c>
      <c r="D105" s="34">
        <v>2020</v>
      </c>
      <c r="E105" s="38" t="s">
        <v>135</v>
      </c>
      <c r="F105" s="33"/>
      <c r="G105" s="35"/>
      <c r="H105" s="11">
        <v>2020</v>
      </c>
      <c r="I105" s="12">
        <f t="shared" si="18"/>
        <v>2105</v>
      </c>
      <c r="J105" s="12"/>
      <c r="K105" s="12">
        <v>2105</v>
      </c>
      <c r="L105" s="12"/>
      <c r="M105" s="12"/>
      <c r="N105" s="32" t="s">
        <v>146</v>
      </c>
      <c r="O105" s="32" t="s">
        <v>14</v>
      </c>
    </row>
    <row r="106" spans="1:15" ht="69.75" customHeight="1" x14ac:dyDescent="0.25">
      <c r="A106" s="30" t="s">
        <v>168</v>
      </c>
      <c r="B106" s="31" t="s">
        <v>148</v>
      </c>
      <c r="C106" s="31" t="s">
        <v>83</v>
      </c>
      <c r="D106" s="34">
        <v>2020</v>
      </c>
      <c r="E106" s="38" t="s">
        <v>135</v>
      </c>
      <c r="F106" s="33"/>
      <c r="G106" s="35"/>
      <c r="H106" s="11">
        <v>2020</v>
      </c>
      <c r="I106" s="12">
        <f t="shared" si="18"/>
        <v>7981</v>
      </c>
      <c r="J106" s="12"/>
      <c r="K106" s="12">
        <v>7981</v>
      </c>
      <c r="L106" s="12"/>
      <c r="M106" s="12"/>
      <c r="N106" s="32" t="s">
        <v>146</v>
      </c>
      <c r="O106" s="32" t="s">
        <v>14</v>
      </c>
    </row>
    <row r="107" spans="1:15" ht="19.5" customHeight="1" x14ac:dyDescent="0.25">
      <c r="A107" s="41" t="s">
        <v>169</v>
      </c>
      <c r="B107" s="62" t="s">
        <v>165</v>
      </c>
      <c r="C107" s="62" t="s">
        <v>82</v>
      </c>
      <c r="D107" s="47" t="s">
        <v>127</v>
      </c>
      <c r="E107" s="43" t="s">
        <v>150</v>
      </c>
      <c r="F107" s="42" t="s">
        <v>149</v>
      </c>
      <c r="G107" s="44">
        <v>341312.79</v>
      </c>
      <c r="H107" s="36">
        <v>2020</v>
      </c>
      <c r="I107" s="37">
        <f t="shared" ref="I107:I110" si="20">J107+K107+L107+M107</f>
        <v>20000</v>
      </c>
      <c r="J107" s="37"/>
      <c r="K107" s="37">
        <v>20000</v>
      </c>
      <c r="L107" s="12"/>
      <c r="M107" s="12"/>
      <c r="N107" s="42" t="s">
        <v>146</v>
      </c>
      <c r="O107" s="42" t="s">
        <v>14</v>
      </c>
    </row>
    <row r="108" spans="1:15" ht="19.5" customHeight="1" x14ac:dyDescent="0.25">
      <c r="A108" s="64"/>
      <c r="B108" s="62"/>
      <c r="C108" s="62"/>
      <c r="D108" s="47"/>
      <c r="E108" s="43"/>
      <c r="F108" s="42"/>
      <c r="G108" s="44"/>
      <c r="H108" s="36">
        <v>2021</v>
      </c>
      <c r="I108" s="37">
        <f t="shared" si="20"/>
        <v>160000</v>
      </c>
      <c r="J108" s="37"/>
      <c r="K108" s="37">
        <v>160000</v>
      </c>
      <c r="L108" s="12"/>
      <c r="M108" s="12"/>
      <c r="N108" s="42"/>
      <c r="O108" s="42"/>
    </row>
    <row r="109" spans="1:15" ht="19.5" customHeight="1" x14ac:dyDescent="0.25">
      <c r="A109" s="64"/>
      <c r="B109" s="62"/>
      <c r="C109" s="62"/>
      <c r="D109" s="47"/>
      <c r="E109" s="43"/>
      <c r="F109" s="42"/>
      <c r="G109" s="44"/>
      <c r="H109" s="36">
        <v>2022</v>
      </c>
      <c r="I109" s="37">
        <f t="shared" si="20"/>
        <v>181276</v>
      </c>
      <c r="J109" s="37"/>
      <c r="K109" s="37">
        <v>181276</v>
      </c>
      <c r="L109" s="12"/>
      <c r="M109" s="12"/>
      <c r="N109" s="42"/>
      <c r="O109" s="42"/>
    </row>
    <row r="110" spans="1:15" ht="29.45" customHeight="1" x14ac:dyDescent="0.25">
      <c r="A110" s="64"/>
      <c r="B110" s="62"/>
      <c r="C110" s="62"/>
      <c r="D110" s="47"/>
      <c r="E110" s="43"/>
      <c r="F110" s="42"/>
      <c r="G110" s="44"/>
      <c r="H110" s="11" t="s">
        <v>127</v>
      </c>
      <c r="I110" s="12">
        <f t="shared" si="20"/>
        <v>361276</v>
      </c>
      <c r="J110" s="12">
        <f>J107+J108+J109</f>
        <v>0</v>
      </c>
      <c r="K110" s="12">
        <f>K107+K108+K109</f>
        <v>361276</v>
      </c>
      <c r="L110" s="12">
        <f t="shared" ref="L110:M110" si="21">L107+L108+L109</f>
        <v>0</v>
      </c>
      <c r="M110" s="12">
        <f t="shared" si="21"/>
        <v>0</v>
      </c>
      <c r="N110" s="42"/>
      <c r="O110" s="42"/>
    </row>
    <row r="111" spans="1:15" ht="19.5" customHeight="1" x14ac:dyDescent="0.25">
      <c r="A111" s="61" t="s">
        <v>13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</row>
    <row r="112" spans="1:15" ht="16.5" customHeight="1" x14ac:dyDescent="0.25">
      <c r="A112" s="55" t="s">
        <v>170</v>
      </c>
      <c r="B112" s="42" t="s">
        <v>54</v>
      </c>
      <c r="C112" s="42" t="s">
        <v>84</v>
      </c>
      <c r="D112" s="42" t="s">
        <v>26</v>
      </c>
      <c r="E112" s="43" t="s">
        <v>157</v>
      </c>
      <c r="F112" s="52">
        <v>2459485.08</v>
      </c>
      <c r="G112" s="52">
        <v>2459485.08</v>
      </c>
      <c r="H112" s="18">
        <v>2014</v>
      </c>
      <c r="I112" s="16">
        <f t="shared" ref="I112:I115" si="22">SUM(J112:M112)</f>
        <v>1327300.1599999999</v>
      </c>
      <c r="J112" s="16"/>
      <c r="K112" s="16">
        <v>133547.16</v>
      </c>
      <c r="L112" s="16"/>
      <c r="M112" s="16">
        <v>1193753</v>
      </c>
      <c r="N112" s="42" t="s">
        <v>22</v>
      </c>
      <c r="O112" s="42" t="s">
        <v>14</v>
      </c>
    </row>
    <row r="113" spans="1:15" ht="16.5" customHeight="1" x14ac:dyDescent="0.25">
      <c r="A113" s="55"/>
      <c r="B113" s="42"/>
      <c r="C113" s="42"/>
      <c r="D113" s="42"/>
      <c r="E113" s="43"/>
      <c r="F113" s="52"/>
      <c r="G113" s="52"/>
      <c r="H113" s="18">
        <v>2015</v>
      </c>
      <c r="I113" s="13">
        <v>87110.9</v>
      </c>
      <c r="J113" s="13"/>
      <c r="K113" s="13">
        <f>I113</f>
        <v>87110.9</v>
      </c>
      <c r="L113" s="16"/>
      <c r="M113" s="16"/>
      <c r="N113" s="42"/>
      <c r="O113" s="42"/>
    </row>
    <row r="114" spans="1:15" ht="18" customHeight="1" x14ac:dyDescent="0.25">
      <c r="A114" s="55"/>
      <c r="B114" s="42"/>
      <c r="C114" s="42"/>
      <c r="D114" s="42"/>
      <c r="E114" s="43"/>
      <c r="F114" s="52"/>
      <c r="G114" s="52"/>
      <c r="H114" s="18">
        <v>2016</v>
      </c>
      <c r="I114" s="16">
        <f t="shared" si="22"/>
        <v>21662.61</v>
      </c>
      <c r="J114" s="16"/>
      <c r="K114" s="16">
        <v>21662.61</v>
      </c>
      <c r="L114" s="16"/>
      <c r="M114" s="16"/>
      <c r="N114" s="42"/>
      <c r="O114" s="42"/>
    </row>
    <row r="115" spans="1:15" ht="18" customHeight="1" x14ac:dyDescent="0.25">
      <c r="A115" s="55"/>
      <c r="B115" s="42"/>
      <c r="C115" s="42"/>
      <c r="D115" s="42"/>
      <c r="E115" s="43"/>
      <c r="F115" s="52"/>
      <c r="G115" s="52"/>
      <c r="H115" s="18">
        <v>2017</v>
      </c>
      <c r="I115" s="16">
        <f t="shared" si="22"/>
        <v>1050911.3899999999</v>
      </c>
      <c r="J115" s="16"/>
      <c r="K115" s="16">
        <v>1050911.3899999999</v>
      </c>
      <c r="L115" s="16"/>
      <c r="M115" s="16"/>
      <c r="N115" s="42"/>
      <c r="O115" s="42"/>
    </row>
    <row r="116" spans="1:15" ht="17.25" customHeight="1" x14ac:dyDescent="0.25">
      <c r="A116" s="55"/>
      <c r="B116" s="42"/>
      <c r="C116" s="42"/>
      <c r="D116" s="42"/>
      <c r="E116" s="43"/>
      <c r="F116" s="52"/>
      <c r="G116" s="52"/>
      <c r="H116" s="11" t="s">
        <v>26</v>
      </c>
      <c r="I116" s="12">
        <f>SUM(J116:M116)</f>
        <v>2486985.0599999996</v>
      </c>
      <c r="J116" s="12">
        <f>SUM(J112:J115)</f>
        <v>0</v>
      </c>
      <c r="K116" s="12">
        <f>SUM(K112:K115)</f>
        <v>1293232.0599999998</v>
      </c>
      <c r="L116" s="12">
        <f t="shared" ref="L116:M116" si="23">SUM(L112:L115)</f>
        <v>0</v>
      </c>
      <c r="M116" s="12">
        <f t="shared" si="23"/>
        <v>1193753</v>
      </c>
      <c r="N116" s="42"/>
      <c r="O116" s="42"/>
    </row>
    <row r="117" spans="1:15" ht="18" customHeight="1" x14ac:dyDescent="0.25">
      <c r="A117" s="51"/>
      <c r="B117" s="53" t="s">
        <v>23</v>
      </c>
      <c r="C117" s="53"/>
      <c r="D117" s="54" t="s">
        <v>126</v>
      </c>
      <c r="E117" s="6"/>
      <c r="F117" s="7"/>
      <c r="G117" s="7"/>
      <c r="H117" s="19">
        <v>2014</v>
      </c>
      <c r="I117" s="4">
        <f>SUM(J117:M117)</f>
        <v>1850831.1600000001</v>
      </c>
      <c r="J117" s="4">
        <f>SUM(J43,J112)</f>
        <v>0</v>
      </c>
      <c r="K117" s="4">
        <f>K43+K72+K76+K112+K75</f>
        <v>657078.16</v>
      </c>
      <c r="L117" s="4">
        <f>SUM(L43,L112)</f>
        <v>0</v>
      </c>
      <c r="M117" s="4">
        <f>SUM(M43,M112)</f>
        <v>1193753</v>
      </c>
      <c r="N117" s="20"/>
      <c r="O117" s="20"/>
    </row>
    <row r="118" spans="1:15" ht="15" customHeight="1" x14ac:dyDescent="0.25">
      <c r="A118" s="51"/>
      <c r="B118" s="53"/>
      <c r="C118" s="53"/>
      <c r="D118" s="54"/>
      <c r="E118" s="6"/>
      <c r="F118" s="7"/>
      <c r="G118" s="7"/>
      <c r="H118" s="19">
        <v>2015</v>
      </c>
      <c r="I118" s="4">
        <f t="shared" ref="I118:I125" si="24">SUM(J118:M118)</f>
        <v>464675.76</v>
      </c>
      <c r="J118" s="4">
        <f>SUM(J44,J50,J59,J113,J67)</f>
        <v>0</v>
      </c>
      <c r="K118" s="4">
        <f>K44+K50+K54+K59+K67+K73+K77+K113</f>
        <v>464675.76</v>
      </c>
      <c r="L118" s="4">
        <f>SUM(L44,L50,L59,L113,L67)</f>
        <v>0</v>
      </c>
      <c r="M118" s="4">
        <f>SUM(M44,M50,M59,M113,M67)</f>
        <v>0</v>
      </c>
      <c r="N118" s="20"/>
      <c r="O118" s="20"/>
    </row>
    <row r="119" spans="1:15" ht="15.75" customHeight="1" x14ac:dyDescent="0.25">
      <c r="A119" s="51"/>
      <c r="B119" s="53"/>
      <c r="C119" s="53"/>
      <c r="D119" s="54"/>
      <c r="E119" s="20"/>
      <c r="F119" s="20"/>
      <c r="G119" s="20"/>
      <c r="H119" s="19">
        <v>2016</v>
      </c>
      <c r="I119" s="4">
        <f t="shared" si="24"/>
        <v>584338.41</v>
      </c>
      <c r="J119" s="8">
        <f>J11+J45+J51+J55+J60+J68+J114</f>
        <v>0</v>
      </c>
      <c r="K119" s="8">
        <f>K11+K45+K51+K55+K60+K68+K114</f>
        <v>584338.41</v>
      </c>
      <c r="L119" s="8">
        <f>L11+L45+L51+L55+L60+L68+L114</f>
        <v>0</v>
      </c>
      <c r="M119" s="8">
        <f>M11+M45+M51+M55+M60+M68+M114</f>
        <v>0</v>
      </c>
      <c r="N119" s="20"/>
      <c r="O119" s="20"/>
    </row>
    <row r="120" spans="1:15" ht="15.75" customHeight="1" x14ac:dyDescent="0.25">
      <c r="A120" s="51"/>
      <c r="B120" s="53"/>
      <c r="C120" s="53"/>
      <c r="D120" s="54"/>
      <c r="E120" s="20"/>
      <c r="F120" s="20"/>
      <c r="G120" s="20"/>
      <c r="H120" s="19">
        <v>2017</v>
      </c>
      <c r="I120" s="4">
        <f>SUM(J120:M120)</f>
        <v>2063232.2899999998</v>
      </c>
      <c r="J120" s="8">
        <f>J12+J46+J52+J61+J69+J56+J80</f>
        <v>0</v>
      </c>
      <c r="K120" s="8">
        <f>K12+K46+K52+K61+K69+K56+K115</f>
        <v>1991498.2899999998</v>
      </c>
      <c r="L120" s="8">
        <f>L12+L46+L52+L61+L69+L56+L80</f>
        <v>0</v>
      </c>
      <c r="M120" s="8">
        <f>M79</f>
        <v>71734</v>
      </c>
      <c r="N120" s="20"/>
      <c r="O120" s="20"/>
    </row>
    <row r="121" spans="1:15" ht="15.75" customHeight="1" x14ac:dyDescent="0.25">
      <c r="A121" s="51"/>
      <c r="B121" s="53"/>
      <c r="C121" s="53"/>
      <c r="D121" s="54"/>
      <c r="E121" s="20"/>
      <c r="F121" s="20"/>
      <c r="G121" s="20"/>
      <c r="H121" s="19">
        <v>2018</v>
      </c>
      <c r="I121" s="4">
        <f>SUM(J121:M121)</f>
        <v>1666787.18</v>
      </c>
      <c r="J121" s="8">
        <f>J13+J62+J81</f>
        <v>0</v>
      </c>
      <c r="K121" s="8">
        <f>K13+K62+K57+K47+K80+K85+K70</f>
        <v>1666787.18</v>
      </c>
      <c r="L121" s="8">
        <f>L13+L62+L57+L47+L80+L85+L89+L70</f>
        <v>0</v>
      </c>
      <c r="M121" s="8">
        <f>M13+M62+M57+M47+M80+M85+M89+M70</f>
        <v>0</v>
      </c>
      <c r="N121" s="20"/>
      <c r="O121" s="20"/>
    </row>
    <row r="122" spans="1:15" ht="15.75" customHeight="1" x14ac:dyDescent="0.25">
      <c r="A122" s="51"/>
      <c r="B122" s="53"/>
      <c r="C122" s="53"/>
      <c r="D122" s="54"/>
      <c r="E122" s="20"/>
      <c r="F122" s="20"/>
      <c r="G122" s="20"/>
      <c r="H122" s="19">
        <v>2019</v>
      </c>
      <c r="I122" s="4">
        <f t="shared" si="24"/>
        <v>2214493.81</v>
      </c>
      <c r="J122" s="8">
        <f>J14+J63+J82+J7+J8+J9</f>
        <v>26714.7</v>
      </c>
      <c r="K122" s="8">
        <f>K14+K63+K81+K86+K89+K48</f>
        <v>2187779.11</v>
      </c>
      <c r="L122" s="8">
        <f>L14+L63+L82</f>
        <v>0</v>
      </c>
      <c r="M122" s="8">
        <f>M14+M63+M82</f>
        <v>0</v>
      </c>
      <c r="N122" s="20"/>
      <c r="O122" s="20"/>
    </row>
    <row r="123" spans="1:15" ht="15.75" customHeight="1" x14ac:dyDescent="0.25">
      <c r="A123" s="51"/>
      <c r="B123" s="53"/>
      <c r="C123" s="53"/>
      <c r="D123" s="54"/>
      <c r="E123" s="20"/>
      <c r="F123" s="20"/>
      <c r="G123" s="20"/>
      <c r="H123" s="19">
        <v>2020</v>
      </c>
      <c r="I123" s="4">
        <f>SUM(J123:M123)</f>
        <v>2131216.56</v>
      </c>
      <c r="J123" s="8">
        <f>J15+J64+J83</f>
        <v>0</v>
      </c>
      <c r="K123" s="8">
        <f>K15+K64+K82+K87+K90+K94+K98+K102+K105+K106+K107</f>
        <v>2131216.56</v>
      </c>
      <c r="L123" s="8">
        <f>L15+L64+L83</f>
        <v>0</v>
      </c>
      <c r="M123" s="8">
        <f>M15+M64+M83</f>
        <v>0</v>
      </c>
      <c r="N123" s="20"/>
      <c r="O123" s="20"/>
    </row>
    <row r="124" spans="1:15" ht="15.75" customHeight="1" x14ac:dyDescent="0.25">
      <c r="A124" s="51"/>
      <c r="B124" s="53"/>
      <c r="C124" s="53"/>
      <c r="D124" s="54"/>
      <c r="E124" s="20"/>
      <c r="F124" s="20"/>
      <c r="G124" s="20"/>
      <c r="H124" s="19">
        <v>2021</v>
      </c>
      <c r="I124" s="4">
        <f t="shared" si="24"/>
        <v>1608519.58</v>
      </c>
      <c r="J124" s="8">
        <f>J16+J65+J84</f>
        <v>0</v>
      </c>
      <c r="K124" s="8">
        <f>K16+K65+K83+K91+K95+K99+K103+K108</f>
        <v>1608519.58</v>
      </c>
      <c r="L124" s="8">
        <f>L16+L65+L84</f>
        <v>0</v>
      </c>
      <c r="M124" s="8">
        <v>0</v>
      </c>
      <c r="N124" s="20"/>
      <c r="O124" s="20"/>
    </row>
    <row r="125" spans="1:15" ht="15.75" customHeight="1" x14ac:dyDescent="0.25">
      <c r="A125" s="51"/>
      <c r="B125" s="53"/>
      <c r="C125" s="53"/>
      <c r="D125" s="54"/>
      <c r="E125" s="20"/>
      <c r="F125" s="20"/>
      <c r="G125" s="20"/>
      <c r="H125" s="19">
        <v>2022</v>
      </c>
      <c r="I125" s="4">
        <f t="shared" si="24"/>
        <v>720528</v>
      </c>
      <c r="J125" s="8">
        <f>J17</f>
        <v>0</v>
      </c>
      <c r="K125" s="8">
        <f>K17+K96+K100+K92+K109</f>
        <v>720528</v>
      </c>
      <c r="L125" s="8">
        <f t="shared" ref="L125:M125" si="25">L17</f>
        <v>0</v>
      </c>
      <c r="M125" s="8">
        <f t="shared" si="25"/>
        <v>0</v>
      </c>
      <c r="N125" s="20"/>
      <c r="O125" s="20"/>
    </row>
    <row r="126" spans="1:15" ht="15.75" customHeight="1" x14ac:dyDescent="0.25">
      <c r="A126" s="51"/>
      <c r="B126" s="53"/>
      <c r="C126" s="53"/>
      <c r="D126" s="54"/>
      <c r="E126" s="20"/>
      <c r="F126" s="20"/>
      <c r="G126" s="20"/>
      <c r="H126" s="17" t="s">
        <v>126</v>
      </c>
      <c r="I126" s="5">
        <f>SUM(J126:M126)</f>
        <v>13304622.75</v>
      </c>
      <c r="J126" s="9">
        <f>SUM(J117:J122)</f>
        <v>26714.7</v>
      </c>
      <c r="K126" s="9">
        <f>SUM(K117:K125)</f>
        <v>12012421.050000001</v>
      </c>
      <c r="L126" s="9">
        <f t="shared" ref="L126" si="26">SUM(L117:L122)</f>
        <v>0</v>
      </c>
      <c r="M126" s="9">
        <f>SUM(M117:M124)</f>
        <v>1265487</v>
      </c>
      <c r="N126" s="20"/>
      <c r="O126" s="20"/>
    </row>
    <row r="127" spans="1:15" ht="22.5" customHeigh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1:15" ht="24.75" customHeight="1" x14ac:dyDescent="0.25">
      <c r="A128" s="49" t="s">
        <v>51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1:15" ht="18.75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</sheetData>
  <mergeCells count="171">
    <mergeCell ref="A107:A110"/>
    <mergeCell ref="B107:B110"/>
    <mergeCell ref="C107:C110"/>
    <mergeCell ref="D107:D110"/>
    <mergeCell ref="E107:E110"/>
    <mergeCell ref="F107:F110"/>
    <mergeCell ref="G107:G110"/>
    <mergeCell ref="N107:N110"/>
    <mergeCell ref="O107:O110"/>
    <mergeCell ref="O94:O97"/>
    <mergeCell ref="N98:N101"/>
    <mergeCell ref="O98:O101"/>
    <mergeCell ref="B102:B104"/>
    <mergeCell ref="A102:A104"/>
    <mergeCell ref="C102:C104"/>
    <mergeCell ref="D102:D104"/>
    <mergeCell ref="E102:E104"/>
    <mergeCell ref="F102:F104"/>
    <mergeCell ref="G102:G104"/>
    <mergeCell ref="N102:N104"/>
    <mergeCell ref="O102:O104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F94:F97"/>
    <mergeCell ref="G94:G97"/>
    <mergeCell ref="A1:O1"/>
    <mergeCell ref="G79:G84"/>
    <mergeCell ref="A79:A84"/>
    <mergeCell ref="N89:N93"/>
    <mergeCell ref="O89:O93"/>
    <mergeCell ref="A89:A93"/>
    <mergeCell ref="D54:D58"/>
    <mergeCell ref="E89:E93"/>
    <mergeCell ref="F89:F93"/>
    <mergeCell ref="G89:G93"/>
    <mergeCell ref="A67:A71"/>
    <mergeCell ref="B67:B71"/>
    <mergeCell ref="A85:A88"/>
    <mergeCell ref="B85:B88"/>
    <mergeCell ref="D85:D88"/>
    <mergeCell ref="O85:O88"/>
    <mergeCell ref="E85:E88"/>
    <mergeCell ref="F85:F88"/>
    <mergeCell ref="G85:G88"/>
    <mergeCell ref="N85:N88"/>
    <mergeCell ref="O79:O84"/>
    <mergeCell ref="G72:G74"/>
    <mergeCell ref="C85:C88"/>
    <mergeCell ref="C89:C93"/>
    <mergeCell ref="N94:N97"/>
    <mergeCell ref="A10:O10"/>
    <mergeCell ref="E59:E66"/>
    <mergeCell ref="A129:O129"/>
    <mergeCell ref="N43:N49"/>
    <mergeCell ref="A43:A49"/>
    <mergeCell ref="A50:A53"/>
    <mergeCell ref="B50:B53"/>
    <mergeCell ref="D50:D53"/>
    <mergeCell ref="B43:B49"/>
    <mergeCell ref="D43:D49"/>
    <mergeCell ref="A111:O111"/>
    <mergeCell ref="E67:E71"/>
    <mergeCell ref="O59:O66"/>
    <mergeCell ref="O43:O49"/>
    <mergeCell ref="O50:O53"/>
    <mergeCell ref="B59:B66"/>
    <mergeCell ref="D59:D66"/>
    <mergeCell ref="B79:B84"/>
    <mergeCell ref="D79:D84"/>
    <mergeCell ref="B89:B93"/>
    <mergeCell ref="D89:D93"/>
    <mergeCell ref="B76:B78"/>
    <mergeCell ref="D94:D97"/>
    <mergeCell ref="E94:E97"/>
    <mergeCell ref="C43:C49"/>
    <mergeCell ref="C50:C53"/>
    <mergeCell ref="C54:C58"/>
    <mergeCell ref="F76:F78"/>
    <mergeCell ref="A18:O18"/>
    <mergeCell ref="B54:B58"/>
    <mergeCell ref="A22:O22"/>
    <mergeCell ref="A42:O42"/>
    <mergeCell ref="A54:A58"/>
    <mergeCell ref="O54:O58"/>
    <mergeCell ref="N54:N58"/>
    <mergeCell ref="O67:O71"/>
    <mergeCell ref="F59:F66"/>
    <mergeCell ref="E43:E49"/>
    <mergeCell ref="E50:E53"/>
    <mergeCell ref="F50:F53"/>
    <mergeCell ref="G50:G53"/>
    <mergeCell ref="N50:N53"/>
    <mergeCell ref="N59:N66"/>
    <mergeCell ref="G59:G66"/>
    <mergeCell ref="G76:G78"/>
    <mergeCell ref="A76:A78"/>
    <mergeCell ref="D76:D78"/>
    <mergeCell ref="N76:N78"/>
    <mergeCell ref="E76:E78"/>
    <mergeCell ref="E79:E84"/>
    <mergeCell ref="F79:F84"/>
    <mergeCell ref="C76:C78"/>
    <mergeCell ref="C79:C84"/>
    <mergeCell ref="N79:N84"/>
    <mergeCell ref="A2:O2"/>
    <mergeCell ref="A3:A4"/>
    <mergeCell ref="B3:B4"/>
    <mergeCell ref="D3:D4"/>
    <mergeCell ref="E3:E4"/>
    <mergeCell ref="F3:G3"/>
    <mergeCell ref="I3:M3"/>
    <mergeCell ref="N3:N4"/>
    <mergeCell ref="O3:O4"/>
    <mergeCell ref="H3:H4"/>
    <mergeCell ref="C3:C4"/>
    <mergeCell ref="A6:O6"/>
    <mergeCell ref="A32:O32"/>
    <mergeCell ref="F43:F49"/>
    <mergeCell ref="G43:G49"/>
    <mergeCell ref="A26:O26"/>
    <mergeCell ref="O76:O78"/>
    <mergeCell ref="A128:O128"/>
    <mergeCell ref="A127:O127"/>
    <mergeCell ref="A117:A126"/>
    <mergeCell ref="B112:B116"/>
    <mergeCell ref="D112:D116"/>
    <mergeCell ref="E112:E116"/>
    <mergeCell ref="F112:F116"/>
    <mergeCell ref="G112:G116"/>
    <mergeCell ref="N112:N116"/>
    <mergeCell ref="O112:O116"/>
    <mergeCell ref="B117:B126"/>
    <mergeCell ref="D117:D126"/>
    <mergeCell ref="A112:A116"/>
    <mergeCell ref="C112:C116"/>
    <mergeCell ref="C117:C126"/>
    <mergeCell ref="G54:G58"/>
    <mergeCell ref="E54:E58"/>
    <mergeCell ref="F54:F58"/>
    <mergeCell ref="G67:G71"/>
    <mergeCell ref="N67:N71"/>
    <mergeCell ref="F72:F74"/>
    <mergeCell ref="N72:N74"/>
    <mergeCell ref="O72:O74"/>
    <mergeCell ref="D67:D71"/>
    <mergeCell ref="A59:A66"/>
    <mergeCell ref="A72:A74"/>
    <mergeCell ref="B72:B74"/>
    <mergeCell ref="D72:D74"/>
    <mergeCell ref="E72:E74"/>
    <mergeCell ref="F67:F71"/>
    <mergeCell ref="C59:C66"/>
    <mergeCell ref="C67:C71"/>
    <mergeCell ref="C72:C74"/>
    <mergeCell ref="A11:A17"/>
    <mergeCell ref="B11:B17"/>
    <mergeCell ref="C11:C17"/>
    <mergeCell ref="D11:D17"/>
    <mergeCell ref="E11:E17"/>
    <mergeCell ref="F11:F17"/>
    <mergeCell ref="G11:G17"/>
    <mergeCell ref="N11:N17"/>
    <mergeCell ref="O11:O17"/>
  </mergeCells>
  <pageMargins left="0.27" right="0.22" top="0.61" bottom="0.16" header="0.16" footer="0.16"/>
  <pageSetup paperSize="9" scale="53" fitToHeight="0" orientation="landscape" r:id="rId1"/>
  <rowBreaks count="3" manualBreakCount="3">
    <brk id="25" max="16383" man="1"/>
    <brk id="53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IrinaP</dc:creator>
  <cp:lastModifiedBy>Александр Игоревич Доведов</cp:lastModifiedBy>
  <cp:lastPrinted>2019-12-26T06:30:12Z</cp:lastPrinted>
  <dcterms:created xsi:type="dcterms:W3CDTF">2016-02-19T06:06:39Z</dcterms:created>
  <dcterms:modified xsi:type="dcterms:W3CDTF">2020-01-10T10:55:50Z</dcterms:modified>
</cp:coreProperties>
</file>