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55" windowWidth="20115" windowHeight="6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633" i="1" l="1"/>
  <c r="N571" i="1"/>
  <c r="N545" i="1"/>
  <c r="K570" i="1"/>
  <c r="K569" i="1"/>
  <c r="N522" i="1"/>
  <c r="N392" i="1"/>
  <c r="K27" i="1"/>
  <c r="N362" i="1"/>
  <c r="J639" i="1"/>
  <c r="K639" i="1" s="1"/>
  <c r="J638" i="1"/>
  <c r="J637" i="1"/>
  <c r="K637" i="1" s="1"/>
  <c r="J636" i="1"/>
  <c r="K635" i="1"/>
  <c r="K641" i="1" s="1"/>
  <c r="J635" i="1"/>
  <c r="J634" i="1"/>
  <c r="K633" i="1"/>
  <c r="J633" i="1"/>
  <c r="K630" i="1"/>
  <c r="J630" i="1"/>
  <c r="J629" i="1"/>
  <c r="J628" i="1"/>
  <c r="K628" i="1" s="1"/>
  <c r="J627" i="1"/>
  <c r="K627" i="1" s="1"/>
  <c r="J626" i="1"/>
  <c r="K625" i="1"/>
  <c r="J625" i="1"/>
  <c r="J624" i="1"/>
  <c r="J623" i="1"/>
  <c r="K623" i="1" s="1"/>
  <c r="K632" i="1" s="1"/>
  <c r="J622" i="1"/>
  <c r="J621" i="1"/>
  <c r="K621" i="1" s="1"/>
  <c r="J618" i="1"/>
  <c r="K618" i="1" s="1"/>
  <c r="J617" i="1"/>
  <c r="J616" i="1"/>
  <c r="K616" i="1" s="1"/>
  <c r="K615" i="1"/>
  <c r="J615" i="1"/>
  <c r="K613" i="1"/>
  <c r="K619" i="1" s="1"/>
  <c r="J610" i="1"/>
  <c r="K610" i="1" s="1"/>
  <c r="K612" i="1" s="1"/>
  <c r="J609" i="1"/>
  <c r="J608" i="1"/>
  <c r="K608" i="1" s="1"/>
  <c r="J605" i="1"/>
  <c r="K605" i="1" s="1"/>
  <c r="K603" i="1"/>
  <c r="J603" i="1"/>
  <c r="J602" i="1"/>
  <c r="K601" i="1"/>
  <c r="K606" i="1" s="1"/>
  <c r="J601" i="1"/>
  <c r="K598" i="1"/>
  <c r="J598" i="1"/>
  <c r="J597" i="1"/>
  <c r="J596" i="1"/>
  <c r="K596" i="1" s="1"/>
  <c r="J595" i="1"/>
  <c r="K595" i="1" s="1"/>
  <c r="J594" i="1"/>
  <c r="K593" i="1"/>
  <c r="J593" i="1"/>
  <c r="J592" i="1"/>
  <c r="K592" i="1" s="1"/>
  <c r="J591" i="1"/>
  <c r="J590" i="1"/>
  <c r="K590" i="1" s="1"/>
  <c r="J589" i="1"/>
  <c r="K589" i="1" s="1"/>
  <c r="J588" i="1"/>
  <c r="J587" i="1"/>
  <c r="K587" i="1" s="1"/>
  <c r="J586" i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79" i="1"/>
  <c r="J579" i="1"/>
  <c r="J578" i="1"/>
  <c r="J577" i="1"/>
  <c r="K577" i="1" s="1"/>
  <c r="J576" i="1"/>
  <c r="J575" i="1"/>
  <c r="K575" i="1" s="1"/>
  <c r="J574" i="1"/>
  <c r="J573" i="1"/>
  <c r="K573" i="1" s="1"/>
  <c r="J572" i="1"/>
  <c r="J571" i="1"/>
  <c r="K571" i="1" s="1"/>
  <c r="J568" i="1"/>
  <c r="K568" i="1" s="1"/>
  <c r="J567" i="1"/>
  <c r="K566" i="1"/>
  <c r="J566" i="1"/>
  <c r="J565" i="1"/>
  <c r="K565" i="1" s="1"/>
  <c r="J564" i="1"/>
  <c r="J563" i="1"/>
  <c r="K563" i="1" s="1"/>
  <c r="J562" i="1"/>
  <c r="K562" i="1" s="1"/>
  <c r="J561" i="1"/>
  <c r="J560" i="1"/>
  <c r="K560" i="1" s="1"/>
  <c r="K559" i="1"/>
  <c r="J559" i="1"/>
  <c r="J558" i="1"/>
  <c r="J557" i="1"/>
  <c r="K557" i="1" s="1"/>
  <c r="J556" i="1"/>
  <c r="K556" i="1" s="1"/>
  <c r="J555" i="1"/>
  <c r="K555" i="1" s="1"/>
  <c r="J554" i="1"/>
  <c r="J553" i="1"/>
  <c r="K553" i="1" s="1"/>
  <c r="J552" i="1"/>
  <c r="J551" i="1"/>
  <c r="K551" i="1" s="1"/>
  <c r="J550" i="1"/>
  <c r="K549" i="1"/>
  <c r="J549" i="1"/>
  <c r="J548" i="1"/>
  <c r="J547" i="1"/>
  <c r="K547" i="1" s="1"/>
  <c r="J546" i="1"/>
  <c r="J545" i="1"/>
  <c r="K545" i="1" s="1"/>
  <c r="J542" i="1"/>
  <c r="K542" i="1" s="1"/>
  <c r="J541" i="1"/>
  <c r="J540" i="1"/>
  <c r="K540" i="1" s="1"/>
  <c r="J539" i="1"/>
  <c r="J538" i="1"/>
  <c r="K538" i="1" s="1"/>
  <c r="J537" i="1"/>
  <c r="K536" i="1"/>
  <c r="J536" i="1"/>
  <c r="J535" i="1"/>
  <c r="K535" i="1" s="1"/>
  <c r="J534" i="1"/>
  <c r="J533" i="1"/>
  <c r="K533" i="1" s="1"/>
  <c r="J532" i="1"/>
  <c r="K532" i="1" s="1"/>
  <c r="J531" i="1"/>
  <c r="J530" i="1"/>
  <c r="K530" i="1" s="1"/>
  <c r="J529" i="1"/>
  <c r="J528" i="1"/>
  <c r="K528" i="1" s="1"/>
  <c r="J527" i="1"/>
  <c r="K526" i="1"/>
  <c r="J526" i="1"/>
  <c r="J525" i="1"/>
  <c r="J524" i="1"/>
  <c r="K544" i="1" s="1"/>
  <c r="J523" i="1"/>
  <c r="J522" i="1"/>
  <c r="K522" i="1" s="1"/>
  <c r="J519" i="1"/>
  <c r="K519" i="1" s="1"/>
  <c r="J518" i="1"/>
  <c r="J517" i="1"/>
  <c r="K517" i="1" s="1"/>
  <c r="K516" i="1"/>
  <c r="J516" i="1"/>
  <c r="J515" i="1"/>
  <c r="K515" i="1" s="1"/>
  <c r="J514" i="1"/>
  <c r="K513" i="1" s="1"/>
  <c r="J513" i="1"/>
  <c r="J512" i="1"/>
  <c r="K512" i="1" s="1"/>
  <c r="J511" i="1"/>
  <c r="K511" i="1" s="1"/>
  <c r="J510" i="1"/>
  <c r="K509" i="1"/>
  <c r="J509" i="1"/>
  <c r="J508" i="1"/>
  <c r="K508" i="1" s="1"/>
  <c r="J507" i="1"/>
  <c r="J506" i="1"/>
  <c r="K506" i="1" s="1"/>
  <c r="J505" i="1"/>
  <c r="K505" i="1" s="1"/>
  <c r="J504" i="1"/>
  <c r="J503" i="1"/>
  <c r="K503" i="1" s="1"/>
  <c r="J502" i="1"/>
  <c r="J501" i="1"/>
  <c r="K501" i="1" s="1"/>
  <c r="J500" i="1"/>
  <c r="K500" i="1" s="1"/>
  <c r="J499" i="1"/>
  <c r="J498" i="1"/>
  <c r="K498" i="1" s="1"/>
  <c r="J497" i="1"/>
  <c r="J496" i="1"/>
  <c r="K496" i="1" s="1"/>
  <c r="J495" i="1"/>
  <c r="K494" i="1"/>
  <c r="J494" i="1"/>
  <c r="K521" i="1" s="1"/>
  <c r="J493" i="1"/>
  <c r="K492" i="1"/>
  <c r="K520" i="1" s="1"/>
  <c r="J492" i="1"/>
  <c r="K489" i="1"/>
  <c r="J489" i="1"/>
  <c r="J488" i="1"/>
  <c r="J487" i="1"/>
  <c r="K487" i="1" s="1"/>
  <c r="J486" i="1"/>
  <c r="K486" i="1" s="1"/>
  <c r="J485" i="1"/>
  <c r="K484" i="1"/>
  <c r="J484" i="1"/>
  <c r="J483" i="1"/>
  <c r="K483" i="1" s="1"/>
  <c r="J482" i="1"/>
  <c r="J481" i="1"/>
  <c r="K481" i="1" s="1"/>
  <c r="J480" i="1"/>
  <c r="K479" i="1"/>
  <c r="J479" i="1"/>
  <c r="J478" i="1"/>
  <c r="J477" i="1"/>
  <c r="K477" i="1" s="1"/>
  <c r="J476" i="1"/>
  <c r="J475" i="1"/>
  <c r="K475" i="1" s="1"/>
  <c r="J474" i="1"/>
  <c r="J473" i="1"/>
  <c r="K473" i="1" s="1"/>
  <c r="J472" i="1"/>
  <c r="J471" i="1"/>
  <c r="K471" i="1" s="1"/>
  <c r="J468" i="1"/>
  <c r="K468" i="1" s="1"/>
  <c r="J467" i="1"/>
  <c r="K466" i="1"/>
  <c r="J466" i="1"/>
  <c r="J465" i="1"/>
  <c r="K465" i="1" s="1"/>
  <c r="J464" i="1"/>
  <c r="J463" i="1"/>
  <c r="K463" i="1" s="1"/>
  <c r="J462" i="1"/>
  <c r="K462" i="1" s="1"/>
  <c r="J461" i="1"/>
  <c r="J460" i="1"/>
  <c r="K460" i="1" s="1"/>
  <c r="K459" i="1"/>
  <c r="J459" i="1"/>
  <c r="J458" i="1"/>
  <c r="J457" i="1"/>
  <c r="K457" i="1" s="1"/>
  <c r="J456" i="1"/>
  <c r="K456" i="1" s="1"/>
  <c r="J455" i="1"/>
  <c r="K454" i="1"/>
  <c r="J454" i="1"/>
  <c r="J453" i="1"/>
  <c r="K453" i="1" s="1"/>
  <c r="K452" i="1"/>
  <c r="J452" i="1"/>
  <c r="J451" i="1"/>
  <c r="J450" i="1"/>
  <c r="K450" i="1" s="1"/>
  <c r="J449" i="1"/>
  <c r="J448" i="1"/>
  <c r="K448" i="1" s="1"/>
  <c r="J447" i="1"/>
  <c r="J446" i="1"/>
  <c r="K446" i="1" s="1"/>
  <c r="J445" i="1"/>
  <c r="K470" i="1" s="1"/>
  <c r="K444" i="1"/>
  <c r="J444" i="1"/>
  <c r="J443" i="1"/>
  <c r="K442" i="1"/>
  <c r="K469" i="1" s="1"/>
  <c r="J442" i="1"/>
  <c r="K439" i="1"/>
  <c r="J439" i="1"/>
  <c r="J438" i="1"/>
  <c r="J437" i="1"/>
  <c r="K437" i="1" s="1"/>
  <c r="J436" i="1"/>
  <c r="K436" i="1" s="1"/>
  <c r="J435" i="1"/>
  <c r="K434" i="1"/>
  <c r="J434" i="1"/>
  <c r="J433" i="1"/>
  <c r="K433" i="1" s="1"/>
  <c r="J432" i="1"/>
  <c r="J431" i="1"/>
  <c r="K431" i="1" s="1"/>
  <c r="J430" i="1"/>
  <c r="K430" i="1" s="1"/>
  <c r="J429" i="1"/>
  <c r="J428" i="1"/>
  <c r="K428" i="1" s="1"/>
  <c r="K427" i="1"/>
  <c r="J427" i="1"/>
  <c r="J426" i="1"/>
  <c r="J425" i="1"/>
  <c r="K425" i="1" s="1"/>
  <c r="J424" i="1"/>
  <c r="J423" i="1"/>
  <c r="K423" i="1" s="1"/>
  <c r="J422" i="1"/>
  <c r="J421" i="1"/>
  <c r="K421" i="1" s="1"/>
  <c r="J420" i="1"/>
  <c r="K419" i="1"/>
  <c r="J419" i="1"/>
  <c r="K441" i="1" s="1"/>
  <c r="J418" i="1"/>
  <c r="K417" i="1"/>
  <c r="N417" i="1" s="1"/>
  <c r="J417" i="1"/>
  <c r="K414" i="1"/>
  <c r="J414" i="1"/>
  <c r="J411" i="1"/>
  <c r="K411" i="1" s="1"/>
  <c r="K408" i="1"/>
  <c r="J408" i="1"/>
  <c r="J405" i="1"/>
  <c r="K405" i="1" s="1"/>
  <c r="K402" i="1"/>
  <c r="J402" i="1"/>
  <c r="J401" i="1"/>
  <c r="J400" i="1"/>
  <c r="K400" i="1" s="1"/>
  <c r="J399" i="1"/>
  <c r="J398" i="1"/>
  <c r="K398" i="1" s="1"/>
  <c r="J397" i="1"/>
  <c r="K396" i="1" s="1"/>
  <c r="J396" i="1"/>
  <c r="J395" i="1"/>
  <c r="K394" i="1"/>
  <c r="J394" i="1"/>
  <c r="K416" i="1" s="1"/>
  <c r="J393" i="1"/>
  <c r="K392" i="1"/>
  <c r="K415" i="1" s="1"/>
  <c r="J392" i="1"/>
  <c r="K389" i="1"/>
  <c r="J389" i="1"/>
  <c r="J388" i="1"/>
  <c r="J387" i="1"/>
  <c r="K387" i="1" s="1"/>
  <c r="J386" i="1"/>
  <c r="K386" i="1" s="1"/>
  <c r="J385" i="1"/>
  <c r="K385" i="1" s="1"/>
  <c r="J384" i="1"/>
  <c r="J383" i="1"/>
  <c r="K383" i="1" s="1"/>
  <c r="K382" i="1"/>
  <c r="J382" i="1"/>
  <c r="J381" i="1"/>
  <c r="J380" i="1"/>
  <c r="K380" i="1" s="1"/>
  <c r="J379" i="1"/>
  <c r="K379" i="1" s="1"/>
  <c r="J378" i="1"/>
  <c r="K377" i="1"/>
  <c r="J377" i="1"/>
  <c r="J376" i="1"/>
  <c r="K376" i="1" s="1"/>
  <c r="J375" i="1"/>
  <c r="J374" i="1"/>
  <c r="K374" i="1" s="1"/>
  <c r="J373" i="1"/>
  <c r="K372" i="1"/>
  <c r="J372" i="1"/>
  <c r="J371" i="1"/>
  <c r="J370" i="1"/>
  <c r="K370" i="1" s="1"/>
  <c r="J369" i="1"/>
  <c r="J368" i="1"/>
  <c r="K368" i="1" s="1"/>
  <c r="J367" i="1"/>
  <c r="J366" i="1"/>
  <c r="K366" i="1" s="1"/>
  <c r="J365" i="1"/>
  <c r="K364" i="1"/>
  <c r="J364" i="1"/>
  <c r="K391" i="1" s="1"/>
  <c r="J363" i="1"/>
  <c r="K362" i="1"/>
  <c r="J362" i="1"/>
  <c r="K599" i="1" l="1"/>
  <c r="K607" i="1"/>
  <c r="K640" i="1"/>
  <c r="K490" i="1"/>
  <c r="N471" i="1"/>
  <c r="K611" i="1"/>
  <c r="N608" i="1"/>
  <c r="K390" i="1"/>
  <c r="K543" i="1"/>
  <c r="K620" i="1"/>
  <c r="N621" i="1"/>
  <c r="K631" i="1"/>
  <c r="K440" i="1"/>
  <c r="N442" i="1"/>
  <c r="N492" i="1"/>
  <c r="N601" i="1"/>
  <c r="K491" i="1"/>
  <c r="K600" i="1"/>
  <c r="N613" i="1"/>
  <c r="K524" i="1"/>
  <c r="N331" i="1" l="1"/>
  <c r="K361" i="1"/>
  <c r="K360" i="1"/>
  <c r="K357" i="1"/>
  <c r="K354" i="1"/>
  <c r="J357" i="1"/>
  <c r="J354" i="1"/>
  <c r="K350" i="1"/>
  <c r="J350" i="1"/>
  <c r="K347" i="1"/>
  <c r="J347" i="1"/>
  <c r="K344" i="1"/>
  <c r="J344" i="1"/>
  <c r="J331" i="1"/>
  <c r="K331" i="1" s="1"/>
  <c r="J326" i="1"/>
  <c r="K326" i="1" s="1"/>
  <c r="J323" i="1"/>
  <c r="K323" i="1" s="1"/>
  <c r="J320" i="1"/>
  <c r="K320" i="1" s="1"/>
  <c r="J317" i="1"/>
  <c r="K317" i="1" s="1"/>
  <c r="J314" i="1"/>
  <c r="K314" i="1" s="1"/>
  <c r="J299" i="1"/>
  <c r="K299" i="1" s="1"/>
  <c r="J294" i="1"/>
  <c r="K294" i="1" s="1"/>
  <c r="J291" i="1"/>
  <c r="K291" i="1" s="1"/>
  <c r="J287" i="1"/>
  <c r="K287" i="1" s="1"/>
  <c r="J284" i="1"/>
  <c r="K284" i="1" s="1"/>
  <c r="J281" i="1"/>
  <c r="K281" i="1" s="1"/>
  <c r="J278" i="1"/>
  <c r="K278" i="1" s="1"/>
  <c r="J262" i="1"/>
  <c r="K262" i="1" s="1"/>
  <c r="J257" i="1"/>
  <c r="K257" i="1" s="1"/>
  <c r="J254" i="1"/>
  <c r="K254" i="1" s="1"/>
  <c r="J248" i="1"/>
  <c r="K248" i="1" s="1"/>
  <c r="J245" i="1"/>
  <c r="K245" i="1" s="1"/>
  <c r="J239" i="1"/>
  <c r="K239" i="1" s="1"/>
  <c r="J234" i="1"/>
  <c r="K234" i="1" s="1"/>
  <c r="J230" i="1"/>
  <c r="K230" i="1" s="1"/>
  <c r="J227" i="1"/>
  <c r="K227" i="1" s="1"/>
  <c r="J224" i="1"/>
  <c r="K224" i="1" s="1"/>
  <c r="K329" i="1" l="1"/>
  <c r="K297" i="1"/>
  <c r="K260" i="1"/>
  <c r="K252" i="1"/>
  <c r="J214" i="1" l="1"/>
  <c r="K214" i="1" s="1"/>
  <c r="J209" i="1"/>
  <c r="K209" i="1" s="1"/>
  <c r="J206" i="1"/>
  <c r="K206" i="1" s="1"/>
  <c r="J198" i="1"/>
  <c r="K198" i="1" s="1"/>
  <c r="K237" i="1" l="1"/>
  <c r="K212" i="1"/>
  <c r="J193" i="1"/>
  <c r="K193" i="1" s="1"/>
  <c r="J190" i="1"/>
  <c r="K190" i="1" s="1"/>
  <c r="J187" i="1"/>
  <c r="K187" i="1" s="1"/>
  <c r="J175" i="1"/>
  <c r="K175" i="1" s="1"/>
  <c r="J170" i="1"/>
  <c r="K170" i="1" s="1"/>
  <c r="J167" i="1"/>
  <c r="K167" i="1" s="1"/>
  <c r="J163" i="1"/>
  <c r="K163" i="1" s="1"/>
  <c r="J159" i="1"/>
  <c r="K159" i="1" s="1"/>
  <c r="J156" i="1"/>
  <c r="K156" i="1" s="1"/>
  <c r="J153" i="1"/>
  <c r="K153" i="1" s="1"/>
  <c r="J140" i="1"/>
  <c r="K140" i="1" s="1"/>
  <c r="J135" i="1"/>
  <c r="K135" i="1" s="1"/>
  <c r="J131" i="1"/>
  <c r="K131" i="1" s="1"/>
  <c r="J128" i="1"/>
  <c r="K128" i="1" s="1"/>
  <c r="J125" i="1"/>
  <c r="K125" i="1" s="1"/>
  <c r="J102" i="1"/>
  <c r="J107" i="1"/>
  <c r="K107" i="1" s="1"/>
  <c r="J104" i="1"/>
  <c r="K104" i="1" s="1"/>
  <c r="J100" i="1"/>
  <c r="K100" i="1" s="1"/>
  <c r="J97" i="1"/>
  <c r="K97" i="1" s="1"/>
  <c r="J91" i="1"/>
  <c r="K91" i="1" s="1"/>
  <c r="J10" i="1"/>
  <c r="K10" i="1" s="1"/>
  <c r="J68" i="1"/>
  <c r="K68" i="1" s="1"/>
  <c r="J62" i="1"/>
  <c r="K62" i="1" s="1"/>
  <c r="J112" i="1"/>
  <c r="J94" i="1"/>
  <c r="K94" i="1" s="1"/>
  <c r="J76" i="1"/>
  <c r="K76" i="1" s="1"/>
  <c r="J71" i="1"/>
  <c r="K71" i="1" s="1"/>
  <c r="J65" i="1"/>
  <c r="K65" i="1" s="1"/>
  <c r="K196" i="1" l="1"/>
  <c r="K173" i="1"/>
  <c r="K110" i="1"/>
  <c r="J51" i="1"/>
  <c r="K51" i="1" s="1"/>
  <c r="J47" i="1"/>
  <c r="J42" i="1"/>
  <c r="J37" i="1"/>
  <c r="J36" i="1"/>
  <c r="J19" i="1"/>
  <c r="J17" i="1"/>
  <c r="J15" i="1"/>
  <c r="K15" i="1" s="1"/>
  <c r="J13" i="1"/>
  <c r="K74" i="1" l="1"/>
  <c r="K17" i="1"/>
  <c r="J4" i="1"/>
  <c r="J16" i="1" l="1"/>
  <c r="K16" i="1" s="1"/>
  <c r="J14" i="1"/>
  <c r="J33" i="1"/>
  <c r="K33" i="1" s="1"/>
  <c r="J341" i="1" l="1"/>
  <c r="K341" i="1" s="1"/>
  <c r="J338" i="1"/>
  <c r="J337" i="1"/>
  <c r="J336" i="1"/>
  <c r="J334" i="1"/>
  <c r="J333" i="1"/>
  <c r="K333" i="1" l="1"/>
  <c r="K337" i="1"/>
  <c r="J322" i="1"/>
  <c r="J312" i="1"/>
  <c r="K312" i="1" s="1"/>
  <c r="J313" i="1"/>
  <c r="K313" i="1" s="1"/>
  <c r="J309" i="1"/>
  <c r="K309" i="1" s="1"/>
  <c r="J302" i="1"/>
  <c r="J301" i="1"/>
  <c r="J290" i="1"/>
  <c r="K290" i="1" s="1"/>
  <c r="J289" i="1"/>
  <c r="K289" i="1" s="1"/>
  <c r="J283" i="1"/>
  <c r="J275" i="1"/>
  <c r="K275" i="1" s="1"/>
  <c r="J274" i="1"/>
  <c r="K274" i="1" s="1"/>
  <c r="J272" i="1"/>
  <c r="J270" i="1"/>
  <c r="J271" i="1"/>
  <c r="J269" i="1"/>
  <c r="J268" i="1"/>
  <c r="J267" i="1"/>
  <c r="J266" i="1"/>
  <c r="J256" i="1"/>
  <c r="J250" i="1"/>
  <c r="J244" i="1"/>
  <c r="J243" i="1"/>
  <c r="J242" i="1"/>
  <c r="J241" i="1"/>
  <c r="J236" i="1"/>
  <c r="J233" i="1"/>
  <c r="K233" i="1" s="1"/>
  <c r="J229" i="1"/>
  <c r="J221" i="1"/>
  <c r="K221" i="1" s="1"/>
  <c r="J220" i="1"/>
  <c r="J219" i="1"/>
  <c r="J218" i="1"/>
  <c r="K218" i="1" s="1"/>
  <c r="J217" i="1"/>
  <c r="J216" i="1"/>
  <c r="J211" i="1"/>
  <c r="K211" i="1" s="1"/>
  <c r="J208" i="1"/>
  <c r="K208" i="1" s="1"/>
  <c r="J205" i="1"/>
  <c r="J204" i="1"/>
  <c r="J203" i="1"/>
  <c r="J202" i="1"/>
  <c r="J195" i="1"/>
  <c r="K195" i="1" s="1"/>
  <c r="J192" i="1"/>
  <c r="K192" i="1" s="1"/>
  <c r="J189" i="1"/>
  <c r="K189" i="1" s="1"/>
  <c r="J186" i="1"/>
  <c r="J185" i="1"/>
  <c r="J182" i="1"/>
  <c r="J177" i="1"/>
  <c r="J178" i="1"/>
  <c r="J169" i="1"/>
  <c r="K169" i="1" s="1"/>
  <c r="J161" i="1"/>
  <c r="K161" i="1" s="1"/>
  <c r="J155" i="1"/>
  <c r="J152" i="1"/>
  <c r="J151" i="1"/>
  <c r="J150" i="1"/>
  <c r="J147" i="1"/>
  <c r="J146" i="1"/>
  <c r="J145" i="1"/>
  <c r="J144" i="1"/>
  <c r="J143" i="1"/>
  <c r="J142" i="1"/>
  <c r="J137" i="1"/>
  <c r="K137" i="1" s="1"/>
  <c r="J134" i="1"/>
  <c r="K134" i="1" s="1"/>
  <c r="J133" i="1"/>
  <c r="K133" i="1" s="1"/>
  <c r="J130" i="1"/>
  <c r="K130" i="1" s="1"/>
  <c r="J88" i="1"/>
  <c r="K88" i="1" s="1"/>
  <c r="J127" i="1"/>
  <c r="J124" i="1"/>
  <c r="J123" i="1"/>
  <c r="J121" i="1"/>
  <c r="J120" i="1"/>
  <c r="J119" i="1"/>
  <c r="J118" i="1"/>
  <c r="J117" i="1"/>
  <c r="J116" i="1"/>
  <c r="J115" i="1"/>
  <c r="J114" i="1"/>
  <c r="J109" i="1"/>
  <c r="J103" i="1"/>
  <c r="K103" i="1" s="1"/>
  <c r="K102" i="1"/>
  <c r="J99" i="1"/>
  <c r="K99" i="1" s="1"/>
  <c r="J96" i="1"/>
  <c r="K96" i="1" s="1"/>
  <c r="J93" i="1"/>
  <c r="J90" i="1"/>
  <c r="J89" i="1"/>
  <c r="J87" i="1"/>
  <c r="K87" i="1" s="1"/>
  <c r="J86" i="1"/>
  <c r="J85" i="1"/>
  <c r="K85" i="1" l="1"/>
  <c r="K89" i="1"/>
  <c r="K123" i="1"/>
  <c r="K120" i="1"/>
  <c r="K266" i="1"/>
  <c r="K116" i="1"/>
  <c r="K118" i="1"/>
  <c r="K243" i="1"/>
  <c r="K185" i="1"/>
  <c r="K216" i="1"/>
  <c r="K270" i="1"/>
  <c r="K241" i="1"/>
  <c r="K144" i="1"/>
  <c r="K177" i="1"/>
  <c r="K202" i="1"/>
  <c r="K142" i="1"/>
  <c r="K146" i="1"/>
  <c r="K114" i="1"/>
  <c r="K151" i="1"/>
  <c r="K204" i="1"/>
  <c r="K268" i="1"/>
  <c r="K219" i="1"/>
  <c r="K301" i="1"/>
  <c r="J83" i="1"/>
  <c r="J82" i="1"/>
  <c r="J81" i="1"/>
  <c r="J80" i="1"/>
  <c r="J79" i="1"/>
  <c r="J78" i="1"/>
  <c r="J73" i="1"/>
  <c r="J70" i="1"/>
  <c r="K70" i="1" s="1"/>
  <c r="J67" i="1"/>
  <c r="J64" i="1"/>
  <c r="K64" i="1" s="1"/>
  <c r="J61" i="1"/>
  <c r="J60" i="1"/>
  <c r="J59" i="1"/>
  <c r="J58" i="1"/>
  <c r="J57" i="1"/>
  <c r="J56" i="1"/>
  <c r="J54" i="1"/>
  <c r="J53" i="1"/>
  <c r="J50" i="1"/>
  <c r="J49" i="1"/>
  <c r="J48" i="1"/>
  <c r="J46" i="1"/>
  <c r="J45" i="1"/>
  <c r="J44" i="1"/>
  <c r="J43" i="1"/>
  <c r="J41" i="1"/>
  <c r="J40" i="1"/>
  <c r="J39" i="1"/>
  <c r="J38" i="1"/>
  <c r="K36" i="1" s="1"/>
  <c r="J26" i="1"/>
  <c r="J32" i="1"/>
  <c r="K30" i="1" s="1"/>
  <c r="J29" i="1"/>
  <c r="J25" i="1"/>
  <c r="K14" i="1"/>
  <c r="J12" i="1"/>
  <c r="J9" i="1"/>
  <c r="K7" i="1" s="1"/>
  <c r="J6" i="1"/>
  <c r="K4" i="1" s="1"/>
  <c r="K80" i="1" l="1"/>
  <c r="K75" i="1"/>
  <c r="K78" i="1"/>
  <c r="K82" i="1"/>
  <c r="K46" i="1"/>
  <c r="K53" i="1"/>
  <c r="K58" i="1"/>
  <c r="K60" i="1"/>
  <c r="K23" i="1"/>
  <c r="N23" i="1" s="1"/>
  <c r="K41" i="1"/>
  <c r="K44" i="1"/>
  <c r="K39" i="1"/>
  <c r="N36" i="1" s="1"/>
  <c r="K49" i="1"/>
  <c r="K56" i="1"/>
  <c r="N41" i="1" l="1"/>
  <c r="N46" i="1"/>
  <c r="J356" i="1" l="1"/>
  <c r="K356" i="1" s="1"/>
  <c r="J352" i="1"/>
  <c r="K352" i="1" s="1"/>
  <c r="J349" i="1"/>
  <c r="K349" i="1" s="1"/>
  <c r="J346" i="1"/>
  <c r="J343" i="1"/>
  <c r="J342" i="1"/>
  <c r="J339" i="1"/>
  <c r="J340" i="1"/>
  <c r="J335" i="1"/>
  <c r="K335" i="1" s="1"/>
  <c r="J328" i="1"/>
  <c r="J325" i="1"/>
  <c r="J319" i="1"/>
  <c r="J316" i="1"/>
  <c r="K316" i="1" s="1"/>
  <c r="J311" i="1"/>
  <c r="J310" i="1"/>
  <c r="J308" i="1"/>
  <c r="J307" i="1"/>
  <c r="K342" i="1" l="1"/>
  <c r="K339" i="1"/>
  <c r="K307" i="1"/>
  <c r="K310" i="1"/>
  <c r="J296" i="1" l="1"/>
  <c r="J293" i="1"/>
  <c r="K293" i="1" s="1"/>
  <c r="J286" i="1"/>
  <c r="J277" i="1"/>
  <c r="J276" i="1"/>
  <c r="J273" i="1"/>
  <c r="K273" i="1" s="1"/>
  <c r="J247" i="1"/>
  <c r="K247" i="1" l="1"/>
  <c r="K276" i="1"/>
  <c r="J232" i="1"/>
  <c r="K232" i="1" s="1"/>
  <c r="K229" i="1"/>
  <c r="J226" i="1" l="1"/>
  <c r="J223" i="1"/>
  <c r="J222" i="1"/>
  <c r="J184" i="1"/>
  <c r="J181" i="1"/>
  <c r="K181" i="1" s="1"/>
  <c r="J166" i="1"/>
  <c r="J162" i="1"/>
  <c r="K155" i="1"/>
  <c r="K150" i="1"/>
  <c r="J122" i="1"/>
  <c r="K139" i="1" s="1"/>
  <c r="K238" i="1" l="1"/>
  <c r="K122" i="1"/>
  <c r="K93" i="1"/>
  <c r="K222" i="1"/>
  <c r="K13" i="1"/>
  <c r="K12" i="1"/>
  <c r="J149" i="1"/>
  <c r="K149" i="1" s="1"/>
  <c r="K296" i="1"/>
  <c r="K286" i="1"/>
  <c r="J251" i="1"/>
  <c r="K253" i="1" s="1"/>
  <c r="K184" i="1"/>
  <c r="K162" i="1"/>
  <c r="J183" i="1"/>
  <c r="K183" i="1" s="1"/>
  <c r="J84" i="1"/>
  <c r="K84" i="1" s="1"/>
  <c r="K236" i="1"/>
  <c r="K319" i="1"/>
  <c r="J265" i="1"/>
  <c r="J264" i="1"/>
  <c r="M189" i="1"/>
  <c r="M192" i="1" s="1"/>
  <c r="J35" i="1"/>
  <c r="J22" i="1"/>
  <c r="K20" i="1" s="1"/>
  <c r="N17" i="1" s="1"/>
  <c r="K67" i="1"/>
  <c r="K73" i="1"/>
  <c r="J106" i="1"/>
  <c r="K109" i="1"/>
  <c r="K127" i="1"/>
  <c r="J148" i="1"/>
  <c r="J158" i="1"/>
  <c r="K158" i="1" s="1"/>
  <c r="J165" i="1"/>
  <c r="J172" i="1"/>
  <c r="K172" i="1" s="1"/>
  <c r="J179" i="1"/>
  <c r="J180" i="1"/>
  <c r="J200" i="1"/>
  <c r="J201" i="1"/>
  <c r="K226" i="1"/>
  <c r="K250" i="1"/>
  <c r="K256" i="1"/>
  <c r="J259" i="1"/>
  <c r="K261" i="1" s="1"/>
  <c r="K272" i="1"/>
  <c r="J280" i="1"/>
  <c r="K283" i="1"/>
  <c r="J303" i="1"/>
  <c r="J304" i="1"/>
  <c r="J305" i="1"/>
  <c r="J306" i="1"/>
  <c r="K322" i="1"/>
  <c r="K325" i="1"/>
  <c r="K328" i="1"/>
  <c r="K346" i="1"/>
  <c r="J353" i="1"/>
  <c r="J359" i="1"/>
  <c r="K359" i="1" s="1"/>
  <c r="K330" i="1" l="1"/>
  <c r="K298" i="1"/>
  <c r="N214" i="1"/>
  <c r="K200" i="1"/>
  <c r="N198" i="1" s="1"/>
  <c r="K197" i="1"/>
  <c r="K111" i="1"/>
  <c r="K148" i="1"/>
  <c r="K174" i="1"/>
  <c r="N4" i="1"/>
  <c r="N51" i="1"/>
  <c r="K264" i="1"/>
  <c r="K305" i="1"/>
  <c r="K280" i="1"/>
  <c r="K303" i="1"/>
  <c r="K106" i="1"/>
  <c r="N76" i="1" s="1"/>
  <c r="K34" i="1"/>
  <c r="N34" i="1" s="1"/>
  <c r="K179" i="1"/>
  <c r="N175" i="1" s="1"/>
  <c r="K251" i="1"/>
  <c r="N239" i="1" s="1"/>
  <c r="K213" i="1"/>
  <c r="K165" i="1"/>
  <c r="K112" i="1"/>
  <c r="K353" i="1"/>
  <c r="K259" i="1"/>
  <c r="N254" i="1" s="1"/>
  <c r="N299" i="1" l="1"/>
  <c r="N262" i="1"/>
  <c r="N140" i="1"/>
  <c r="K138" i="1"/>
  <c r="N112" i="1"/>
</calcChain>
</file>

<file path=xl/sharedStrings.xml><?xml version="1.0" encoding="utf-8"?>
<sst xmlns="http://schemas.openxmlformats.org/spreadsheetml/2006/main" count="2295" uniqueCount="257">
  <si>
    <t>Наименование учреждения, оказывающего услугу (выполняющего работу)</t>
  </si>
  <si>
    <t>Вариант оказания (выполнения)</t>
  </si>
  <si>
    <t>Услуга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</si>
  <si>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</si>
  <si>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</si>
  <si>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</si>
  <si>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</si>
  <si>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</si>
  <si>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</si>
  <si>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</si>
  <si>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</si>
  <si>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о фактическом исполнении государственных заданий государственными учреждениями в отчетном финансовом году</t>
  </si>
  <si>
    <t>ГБУЗ ЛОКБ</t>
  </si>
  <si>
    <t>Показатель качества</t>
  </si>
  <si>
    <t>%</t>
  </si>
  <si>
    <t>Показатель объема</t>
  </si>
  <si>
    <t>вызов</t>
  </si>
  <si>
    <t>Скорая специализированная  медицинская помощь</t>
  </si>
  <si>
    <t>Высокотехнологичная медицинская помощь</t>
  </si>
  <si>
    <t>Случай госпитализации</t>
  </si>
  <si>
    <t>ЛОГБУЗ «ДКБ»</t>
  </si>
  <si>
    <t>Первичная специализированная медико-санитарная помощь в амбулаторных условиях по специальности «дерматовенерология»</t>
  </si>
  <si>
    <t>Посещения</t>
  </si>
  <si>
    <t>Обращения</t>
  </si>
  <si>
    <t>Койко-день</t>
  </si>
  <si>
    <t>Работа</t>
  </si>
  <si>
    <t>Экспертиза профессиональной пригодности и экспертиза связи заболевания с профессией</t>
  </si>
  <si>
    <t>Экспертиза профессиональной пригодности и связи заболевания с профессией</t>
  </si>
  <si>
    <t>Количество экспертиз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</si>
  <si>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образования, среднего образования</t>
  </si>
  <si>
    <t>Человек</t>
  </si>
  <si>
    <t>Реализация дополнительных профессиональных образовательных программ- программ повышения квалификации</t>
  </si>
  <si>
    <t xml:space="preserve">ГБУЗ ЛО «Бокситогорская МБ» </t>
  </si>
  <si>
    <t xml:space="preserve">
Наркология
</t>
  </si>
  <si>
    <t>Обращения (взрослые)</t>
  </si>
  <si>
    <t>Посещения (взрослые)</t>
  </si>
  <si>
    <t>Инфекционные болезни (в части синдрома приобретенного иммунодефицита (ВИЧ-инфекции))</t>
  </si>
  <si>
    <t xml:space="preserve">Фтизиатрия 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</si>
  <si>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</si>
  <si>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ОМС.</t>
  </si>
  <si>
    <t xml:space="preserve"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</t>
  </si>
  <si>
    <t>Сестринский уход</t>
  </si>
  <si>
    <t>Скорая медицинская помощь</t>
  </si>
  <si>
    <t>Вызов</t>
  </si>
  <si>
    <t xml:space="preserve">ГБУЗ ЛО «Волховская МБ» </t>
  </si>
  <si>
    <t xml:space="preserve">ГБУЗ ЛО «Волосовская МБ» </t>
  </si>
  <si>
    <t xml:space="preserve">ГБУЗ ЛО «Всеволожская КМБ» </t>
  </si>
  <si>
    <t>Лечебная физкультура и спортивная медицина</t>
  </si>
  <si>
    <t xml:space="preserve">ГБУЗ ЛО «Сертоловская ГБ» </t>
  </si>
  <si>
    <t xml:space="preserve">ГБУЗ ЛО «Выборгская МБ» </t>
  </si>
  <si>
    <t xml:space="preserve">ГБУЗ ЛО «Рощинская РБ» </t>
  </si>
  <si>
    <t>ГБУЗ ЛО «Выборгская ДГБ»</t>
  </si>
  <si>
    <t>ГБУЗ ЛО «Гатчинская КМБ»</t>
  </si>
  <si>
    <t>ГБУЗ ЛО «Кингисеппская МБ»</t>
  </si>
  <si>
    <t>ГБУЗ ЛО «Киришская КМБ»</t>
  </si>
  <si>
    <t>ГБУЗ ЛО «Кировская МБ»</t>
  </si>
  <si>
    <t>ГБУЗ ЛО «Лодейнопольская МБ»</t>
  </si>
  <si>
    <t>ГБУЗ ЛО «Ломоносовская МБ»</t>
  </si>
  <si>
    <t>ГБУЗ ЛО «Лужская МБ»</t>
  </si>
  <si>
    <t>ГБУЗ ЛО «Подпорожская МБ»</t>
  </si>
  <si>
    <t>ГБУЗ ЛО «Приозерская МБ»</t>
  </si>
  <si>
    <t>ГБУЗ ЛО «Сланцевская МБ»</t>
  </si>
  <si>
    <t>ГБУЗ ЛО «Тихвинская МБ»</t>
  </si>
  <si>
    <t>ИТОГО</t>
  </si>
  <si>
    <t>Журнал учета клинико-экспертной работы Ф.№035/-02</t>
  </si>
  <si>
    <t>Форма статистического наблюдения № 9</t>
  </si>
  <si>
    <t>Форма внутреннего учета сдачи экзамена слушателей</t>
  </si>
  <si>
    <t>Форма посещаемости</t>
  </si>
  <si>
    <t>Форма внутреннего учета трудоустройства выпускников</t>
  </si>
  <si>
    <t>Форма статистического наблюдения № 37</t>
  </si>
  <si>
    <t>Форма статистического наблюдения № 14,№ 30</t>
  </si>
  <si>
    <t>Форма статистического наблюдения № 30</t>
  </si>
  <si>
    <t>Форма статистического наблюдения № 32</t>
  </si>
  <si>
    <t>Форма статистического наблюдения № 33</t>
  </si>
  <si>
    <t>Форма статистического наблюдения № 34</t>
  </si>
  <si>
    <t>Форма статистического наблюдения № 40</t>
  </si>
  <si>
    <t>Форма статистического наблюдения №40</t>
  </si>
  <si>
    <t>Форма статистического наблюдения №  30</t>
  </si>
  <si>
    <t>Форма статистического наблюдения №  40</t>
  </si>
  <si>
    <t>учетная форма  N 066/у-02 «Статистическая карта выбывшего из стационара »;</t>
  </si>
  <si>
    <t>учетная форма N 025/у- ВМП  «Талон на оказание ВМП»</t>
  </si>
  <si>
    <t xml:space="preserve">Обращения </t>
  </si>
  <si>
    <t xml:space="preserve">Посещения </t>
  </si>
  <si>
    <t>Случай лечения</t>
  </si>
  <si>
    <t>Паллиативная медицинская помощь в стационарных условиях, сестринский уход</t>
  </si>
  <si>
    <t>Дерматовенерология (в части венерологии)</t>
  </si>
  <si>
    <t>Паллиативная медицинская помощь</t>
  </si>
  <si>
    <t>Сводная оценка выполнения государственными учреждениями государственного задания по показателям (качества, объема)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</si>
  <si>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</si>
  <si>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Показатель (качества, объема)</t>
  </si>
  <si>
    <t>Наименование оказываемой услуги (выполняемой работы)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</si>
  <si>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</si>
  <si>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Число случаев лечения</t>
  </si>
  <si>
    <t>ГБУЗ ЛО «Тосненская КМБ»</t>
  </si>
  <si>
    <t xml:space="preserve">ГБУЗ ЛО «Токсовская МБ» </t>
  </si>
  <si>
    <t>Паллиативная медицинская помощь в амбулаторных условиях</t>
  </si>
  <si>
    <t>Специализированная медицинская помощь в условиях дневного стационара по профилю: психотерапия</t>
  </si>
  <si>
    <t>Первичная специализированная медицинская помощь, по профилю фтизиатрия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</si>
  <si>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</si>
  <si>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ГАУЗ ЛО Детский Хоспис</t>
  </si>
  <si>
    <t>Паллиативная медицинская помощь, хоспис в стационаре</t>
  </si>
  <si>
    <t>Наркология</t>
  </si>
  <si>
    <t>ГБУЗ ЛОНД</t>
  </si>
  <si>
    <t>ГБУЗ ВМНД</t>
  </si>
  <si>
    <t>Посещение</t>
  </si>
  <si>
    <t>Изъятие, хранение и транспортировка органов и (или) тканей человека для трансплантации</t>
  </si>
  <si>
    <t>Первичная-медико санитарная помощь, в части диагностики и лечения по профилю психотерапия</t>
  </si>
  <si>
    <t>Специализированная мед. помощь не включённая в ОМС по профилю ВИЧ-инфекции</t>
  </si>
  <si>
    <t xml:space="preserve">Паллиативная медицинская помощь в амбулаторных условиях </t>
  </si>
  <si>
    <t xml:space="preserve"> Углубленные медицинские обследования спортсменов субъекта Российской Федерации</t>
  </si>
  <si>
    <t>ГБУЗ ЛОКОД</t>
  </si>
  <si>
    <t>Первичная медико-санитарная помощь, в части диагностики и лечения по профилю психотерапия</t>
  </si>
  <si>
    <t xml:space="preserve">Форма статистического наблюдения № 30
</t>
  </si>
  <si>
    <t>Форма статистической отчетности № 63 "Сведения о донорстве органов и тканей и трансплантации в медицинских организациях"</t>
  </si>
  <si>
    <t>Форма статистического наблюдения № 14, № 30</t>
  </si>
  <si>
    <t>ГБУЗ ЛО "Центр профпатологии"</t>
  </si>
  <si>
    <t xml:space="preserve">Государственное бюджетное профессиональное образовательное учреждение Ленинградской области «Тихвинский медицинский колледж» 
</t>
  </si>
  <si>
    <t xml:space="preserve">Государственное бюджетное профессиональное образовательное учреждение «Центр непрерывного профессионального медицинского развития Ленинградской области» 
 </t>
  </si>
  <si>
    <t xml:space="preserve">Государственное бюджетное профессиональное образовательное учреждение  Ленинградской области «Выборгский медицинский колледж» 
</t>
  </si>
  <si>
    <t>Первичная специализированная медико-санитарная помощь в амбулаторных условиях по специальностям: "наркология", "инфекционные болезни","фтизиатрия", "дерматовенерология"</t>
  </si>
  <si>
    <t xml:space="preserve"> Первичная специализированная медико-санитарная помощь в амбулаторных условиях по специальностям "инфекционные болезни", "фтизиатрия", "дерматовенерология", "лечебная физкультура и спортивная медицина", "паллиативная медицинская помощь в амбулаторных условиях", "диагностика и лечение по профилю психотерапия"</t>
  </si>
  <si>
    <t>Первичная специализированная медико-санитарная помощь в амбулаторных условиях по специальностям: "фтизиатрия", "дерматовенерология", "инфекционные болезни"</t>
  </si>
  <si>
    <t xml:space="preserve"> Первичная специализированная медико-санитарная помощь в амбулаторных условиях по специальностям: «фтизиатрия», «дерматовенерология»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</si>
  <si>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</si>
  <si>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</si>
  <si>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"паллиативная медицинская помощь в амбулаторных условиях"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</si>
  <si>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Психотерапия</t>
  </si>
  <si>
    <t>Скорая, в том числе специализированная, медицинская помощь (за исключением санитарно-авиационной эвакуации)</t>
  </si>
  <si>
    <t>Высокотехнологичная медицинская помощь, не включенная в базовую программу обязательного медицинского страхования</t>
  </si>
  <si>
    <t>№ п/п</t>
  </si>
  <si>
    <t>Удовлетворенность потребителей в оказанной государственной услуге</t>
  </si>
  <si>
    <t>Первичная специализированная медико-санитарная помощь в амбулаторных условиях по специальностям "наркология", "инфекционные болезни", "фтизиатрия", "дерматовенерология", "лечебная физкультура и спортивная медицина", диагностика и лечение по профилю психотерапия, "паллиативная мед. помощь в амбулаторных условиях", "выездная патронажная служба паллиативной мед. помощи"</t>
  </si>
  <si>
    <t>Первичная специализированная медико-санитарная помощь в амбулаторных условиях по специальностям:"наркология", "инфекционные болезни", "фтизиатрия", "дерматовенерология", "выездная патронажная служба паллиативной мед. помощи", "диагностика и лечение по профилю психотерапия"</t>
  </si>
  <si>
    <t>Выездная патронажная служба паллиативной мед. помощи</t>
  </si>
  <si>
    <t xml:space="preserve"> Первичная специализированная медико-санитарная помощь в амбулаторных условиях по специальностям: "инфекционные болезни", "фтизиатрия", "дерматовенерология", "лечебная физкультура и спортивная медицина", "углубленное медицинское обследование спортсменов", "выездная патронажная служба паллиативной мед. помощи",  "диагностика и лечение по профилю психотерапия"</t>
  </si>
  <si>
    <t xml:space="preserve"> Первичная специализированная медико-санитарная помощь в амбулаторных условиях по специальностям: "инфекционные болезни", "фтизиатрия", "дерматовенерология", "диагностика и лечение по профилю психотерапия", "выездная патронажная служба паллиативной мед. помощи"</t>
  </si>
  <si>
    <t>Первичная специализированная медико-санитарная помощь в амбулаторных условиях по специальностям: "наркология, "инфекционные болезни", "фтизиатрия", "дерматовенерология", "паллиативная медицинская помощь в амбулаторных условиях", "диагностика и лечение по профилю психотерапия", "лечебная физкультура и спортивная медицина", "углубленные медицинские обследования спортсменов"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</si>
  <si>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"углубленные медицинские обследования спортсменов"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</si>
  <si>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 "углубленные медицинские обследования спортсменов субъекта Российской Федерации", "паллиативная медицинская помощь в амбулаторных условиях", "диагностика и лечение по профилю психотерапия", "выездная патронажная служба паллиативной мед. помощи"</t>
  </si>
  <si>
    <t>ГБУЗ ТЦМК</t>
  </si>
  <si>
    <t>Исследования</t>
  </si>
  <si>
    <t>Неонатальный скрининг</t>
  </si>
  <si>
    <t>СВОДНЫЙ ОТЧЁТ за 12 месяцев 2020 года Комитет по здравоохранению Ленинградской области</t>
  </si>
  <si>
    <t>Журнал регистрации вызовов для оказания скорой специализированной медицинской помощи</t>
  </si>
  <si>
    <t>Соответствие порядкам оказания медицинской помощи и на основе стандартов медицинской помощи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</si>
  <si>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</t>
  </si>
  <si>
    <t>Пренатальный скрининг</t>
  </si>
  <si>
    <t xml:space="preserve">Первичная медико-санитарная помощь, в части диагностики и лечения по профилю генетика, консультации врача-генетика </t>
  </si>
  <si>
    <t xml:space="preserve">Первичная медико-санитарная помощь, в части диагностики и лечения по профилю генетика, консультации врача акушера-гинеколога </t>
  </si>
  <si>
    <t>Учетная форма  N 066/у-02 "Статистическая карта выбывшего из стационара…"</t>
  </si>
  <si>
    <t>Скорая специализированная медицинская помощь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</si>
  <si>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дерматовенерология (в части венерологии</t>
  </si>
  <si>
    <t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дерматовенерология (в части венерологии)</t>
  </si>
  <si>
    <t>Учетная форма N 025/у- ВМП (обл.) "Талон на оказание ВМП"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</si>
  <si>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</si>
  <si>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профилю: Дерматовенерология (в части венерологии)  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</si>
  <si>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</t>
  </si>
  <si>
    <t>Серологические обследования</t>
  </si>
  <si>
    <t>Медицинские услуги по лабораторной диагностике</t>
  </si>
  <si>
    <t xml:space="preserve">Медицинские услуги по лабораторной диагностике 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</si>
  <si>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порядке, в связи с распространением новой коронавирусной инфекции COVID-19, в связи с тем, что учреждение проводит обследования для всех жителей Ленинградской области количество направлений из межрайонных учреждений было уменьшено, так как во всех учреждениях был приостановлен плановый прием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</si>
  <si>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COVID-19, не направлялись пациенты из межрайонных учреждений, в связи с приостановкой планового приема на всей территории Ленинградской области</t>
  </si>
  <si>
    <t>"ГБУЗ ЛеноблЦентр"</t>
  </si>
  <si>
    <t xml:space="preserve">Соответствие порядку проведения экспертизы связи заболевания с профессией и порядку проведения экспертизы профпригодности 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</si>
  <si>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COVID-19, не направлялились граждане из межрайонных учреждений для проведения экспертизы профессиональной пригодности</t>
  </si>
  <si>
    <t>Доля выпускников, успешно сдавших итоговую аттестацию</t>
  </si>
  <si>
    <t>Удельный вес численности выпускников по специальности, соответствующей профилю среднего профессионального образования, трудоустроившихся  после окончания обучения</t>
  </si>
  <si>
    <t>Реализация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образования, на базе основного общего образования</t>
  </si>
  <si>
    <t>Доля выпускников успешно сдавших итоговую аттестацию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</si>
  <si>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образования, на базе основного общего образования </t>
  </si>
  <si>
    <t>Перевыполнение связано с набором  большего количества человек в группы по заявкам от медицинских организаций, в связи с проведением дистанционного обучения</t>
  </si>
  <si>
    <t>Приостановление на территории Ленинградской области приема пациентов в медицинских организациях в условиях круглосуточного стационара в плановом порядке в связи с распространением новой коронавирусной инфекции COVID-19, пациенты без полиса ОМС, нуждающиеся в мед. помощи, отсутствовали., отделение было перепрофилировано для приема пациентов с диагнозом новая коронавирусная инфекция COVID-19</t>
  </si>
  <si>
    <t>Приостановление на территории Ленинградской области приема пациентов в медицинских организациях в условиях круглосуточного стационара в плановом порядке в связи с распространением новой коронавирусной инфекции COVID-19,  отделение было перепрофилировано для приема пациентов с диагнозом новая коронавирусная инфекция COVID-19</t>
  </si>
  <si>
    <t>Санитарно-эпидемиологическая обстановка, наиболее востребованный вид медицинской помощи</t>
  </si>
  <si>
    <t>Приостановление на территории Ленинградской области приема пациентов в медицинских организациях в условиях круглосуточного стационара в плановом порядке в связи с распространением новой коронавирусной инфекции COVID-19</t>
  </si>
  <si>
    <t>Приостановление на территории Ленинградской области приема пациентов в медицинских организациях в условиях дневного стационара в плановом порядке в связи с распространением новой коронавирусной инфекции COVID-19</t>
  </si>
  <si>
    <t>Первичная медико-санитарная помощь, в части диагностики и лечения по профилю генетика, консультации врача акушера-гинеколога,  врача-генетика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</si>
  <si>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COVID-19, длительная болезнь врача</t>
  </si>
  <si>
    <t>Перевыполнение связано с набором  большего количества человек в группы по заявкам от медицинских организаций, в связи с проведением дистанционного обучения по профилю "инфекционные болезни"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</si>
  <si>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«Фтизиатрия»</t>
  </si>
  <si>
    <t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фтизиатрия</t>
  </si>
  <si>
    <t xml:space="preserve"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психотерапия                               </t>
  </si>
  <si>
    <t>Специализированная медицинская помощь, по профилю психотерапия</t>
  </si>
  <si>
    <t>Приостановление на территории Ленинградской области приема пациентов в медицинских организациях в условиях круглосуточного стационара в плановом порядке в связи с распространением новой коронавирусной инфекции COVID-19, отделение было перепрофилировано для приема пациентов с диагнозом новая коронавирусная инфекция COVID-19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</si>
  <si>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COVID-19, привлечение данного специалиста для оказания медицинской помощи больным в стационарных условиях с подтвержденным диагнозом COVID-19</t>
  </si>
  <si>
    <t>Приостановление на территории Ленинградской области приема пациентов в медицинских организациях в условиях круглосуточного стационара в плановом порядке, в связи с распространением новой коронавирусной инфекции COVID-19</t>
  </si>
  <si>
    <t>Потребность в оказании медицинской помощи пациентам без полиса ОМС, нуждающимся в мед. помощи была снижена</t>
  </si>
  <si>
    <t>Углубленные медицинские обследования спортсменов субъекта Российской Федерации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</si>
  <si>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
по профилю: Психотерапия                               
</t>
  </si>
  <si>
    <t>Перевыполнение связано с потребностью в выдаче справок на амбулаторном приеме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</si>
  <si>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 обострении хронических заболеваний, представляющих угрозу жизни пациента, граждан, не застрахованных по ОМС</t>
  </si>
  <si>
    <t>Перевыполнение связано с большой территорией работы выездной службы данного района, а также наличием большого количества пациентов данного профиля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</si>
  <si>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 обострении хронических заболеваний, представляющих угрозу жизни пациента, граждан, не застрахованных по ОМС.           </t>
  </si>
  <si>
    <t xml:space="preserve"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психотерапия     </t>
  </si>
  <si>
    <t>Кадровый дефицит, не смогли в связи с санитарно-эпидемиологической обстановкой проучить врача, также посещения не выполнены в связи с приостановлением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COVID-19</t>
  </si>
  <si>
    <t xml:space="preserve">Показатель перевыполнен в связи с повышенной потребностью пациентов в данном виде медицинской помощи, территория охвата выездов-вся территория Ленинградской области 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</si>
  <si>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"паллиативная медицинская помощь в амбулаторных условиях", "диагностика и лечение по профилю психотерапия", "выездная патронажная служба паллиативной мед. помощи",  "углубленные медицинские обследования спортсменов "</t>
  </si>
  <si>
    <t>Перевыполнение связано с санитарно-эпидемиологической обстановкой</t>
  </si>
  <si>
    <t>Приостановление на территории Ленинградской области посещений пациентами многопрофильных амбулаторно-поликлинических медицинских организаций в плановом порядке в связи с распространением новой коронавирусной инфекции COVID-20</t>
  </si>
  <si>
    <t xml:space="preserve"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фтизиатрия  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</si>
  <si>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                                                           </t>
  </si>
  <si>
    <t xml:space="preserve"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психотерапия                           </t>
  </si>
  <si>
    <t>Первичная медико-санитарная помощь, не включенная в базовую программу обязательного медицинского страхования по профилю психиатрия- наркология, в части наркологии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</si>
  <si>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психиатрия-наркология</t>
  </si>
  <si>
    <t>Специализированная медицинская помощь (за исключением 
высокотехнологичной медицинской помощи), не включенная в базовую 
программу обязательного медицинского страхования, по профилю: психиатрия-наркология (в части наркологии)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</si>
  <si>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</si>
  <si>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"диагностики и лечения по профилю психотерапия"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</si>
  <si>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
 представляющих угрозу жизни пациента, граждан, не застрахованных по ОМС                                        </t>
  </si>
  <si>
    <t>Первичная медико-санитарная помощь, включенная в базовую программу обязательного медицинского страхования</t>
  </si>
  <si>
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расстройствах поведения, по профилю фтизиатрия</t>
  </si>
  <si>
    <t>Паллиативная медицинская помощь, сестринский уход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</si>
  <si>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</si>
  <si>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      </t>
  </si>
  <si>
    <t xml:space="preserve">Паллиативная медицинская помощь, сестринский уход                                              </t>
  </si>
  <si>
    <t xml:space="preserve">Первичная медико-санитарная помощь, включенная в  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         </t>
  </si>
  <si>
    <t xml:space="preserve">Паллиативная медицинская помощь, сестринский уход                                                                  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</si>
  <si>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
граждан, не застрахованных по ОМС</t>
  </si>
  <si>
    <t xml:space="preserve">Сестринский уход                                                                  </t>
  </si>
  <si>
    <t>Скорая, в том числе специализированная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</si>
  <si>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 граждан, не застрахованных по ОМС                        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</si>
  <si>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"диагностики и лечения по профилю психотерапия"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</si>
  <si>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
граждан, не застрахованных по ОМС           </t>
  </si>
  <si>
    <t xml:space="preserve">Первичная медико-санитарная помощь, включенная в базовую программу обязательного медицинского страхования           </t>
  </si>
  <si>
    <t xml:space="preserve">Специализированная медицинская помощь, по профилю психотерапия                              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</si>
  <si>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
по профилю: Психотерапия                               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</si>
  <si>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Психотерапия                         </t>
  </si>
  <si>
    <t>Скорая, в том числе скорая специализированная, медицинская помощь (включая медицинскую эвакуацию), 
базовую программу обязательного медицинского страхования, а также оказание медицинской помощи при чрезвычайных ситуациях</t>
  </si>
  <si>
    <t xml:space="preserve"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
граждан, не застрахованных по ОМС       </t>
  </si>
  <si>
    <t xml:space="preserve">Паллиативная медицинская помощь                                                      </t>
  </si>
  <si>
    <t xml:space="preserve">Первичная медико-санитарная помощь, включенная в базовую программу обязательного медицинского страхования         
</t>
  </si>
  <si>
    <t xml:space="preserve">Паллиативная медицинская помощь, сестринский уход        </t>
  </si>
  <si>
    <t xml:space="preserve">Паллиативная медицинская помощь                                       </t>
  </si>
  <si>
    <t xml:space="preserve">Первичная медико-санитарная помощь, включенная в базовую программу обязательного медицинского страхования        
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</si>
  <si>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      </t>
  </si>
  <si>
    <t xml:space="preserve">Паллиативная медицинская помощь, сестринский уход                                                                   </t>
  </si>
  <si>
    <t xml:space="preserve">Сестринский уход                                                                   </t>
  </si>
  <si>
    <t xml:space="preserve">Скорая медицинская помощь                </t>
  </si>
  <si>
    <t xml:space="preserve">Координация деятельности службы медицины катастроф Ленинградской области и обеспечение готовности ее сил и средств к ликвидации медико-санитарных последствий чрезвычайных ситуаций на территории Ленинградской области  </t>
  </si>
  <si>
    <t>Первичная медико-санитарная помощь, не включенная в базовую программу обязательного медицинского страхования по профилю психиатрия - наркология, в части наркологии</t>
  </si>
  <si>
    <t>Перевыполнение связано с набором большего количества человек в группы по заявкам от медицинских организаций, в связи с проведением дистанционного обучения</t>
  </si>
  <si>
    <t>Потребность пациентов без полиса ОМС, нуждающихся в мед. помощи была снижена</t>
  </si>
  <si>
    <t>В связи с введением режима "самоизоляции" многие жители Санкт-Петербурга находились на территории Ленинградской области и обращались за помощью в медицинские организации Ленинградской области, не имея полиса обязательного медицинского страхования</t>
  </si>
  <si>
    <t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</t>
  </si>
  <si>
    <t>Длительная болезнь единственного профильного врача-специалиста, наличие кадрового дефицита специалистов данного профиля в Выборгском районе, в связи с распространением новой коронавирусной инфекции COVID-19, был приостановлен плановый прием пациентами многопрофильных амбулаторно-поликлинических медицинских организаций</t>
  </si>
  <si>
    <t>Неисполнение плановых объемов связано с улучшением идентификации пациентов в базе системы ОМС</t>
  </si>
  <si>
    <t xml:space="preserve"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 детям </t>
  </si>
  <si>
    <t>Хоспис</t>
  </si>
  <si>
    <t xml:space="preserve">Паллиативной медицинской помощи  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</si>
  <si>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 "диагностика и лечение по профилю "психотерапия"</t>
  </si>
  <si>
    <t>Первичная медико-санитарная помощь, не включенная в базовую программу обязательного медицинского страхования в условиях дневного стационара по профилю: психотерапия</t>
  </si>
  <si>
    <t>Перевыполнение связано с высокой потребностью пациентами данного вида медицинской помощи</t>
  </si>
  <si>
    <t>Кадровый дефицит, не смогли в связи с санитарно-эпидемиологической обстановкой проучить врача, такжеслучаи лечения не выполнены в связи с приостановлением на территории Ленинградской области посещений пациентами медицинских организаций в плановом порядке в связи с распространением новой коронавирусной инфекции COVID-19</t>
  </si>
  <si>
    <t>Певыполнение связано с высокой потребностью в выдаче справок на амбулаторном приеме</t>
  </si>
  <si>
    <t>Высокая потребность в данном виде медицинской помощи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</si>
  <si>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наркология, психиатрия)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</si>
  <si>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 (в части наркология, психиатрия)</t>
  </si>
  <si>
    <t>Химико - токсикологические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</si>
</sst>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Объёмы МУЗ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1"/>
  <sheetViews>
    <sheetView tabSelected="1" zoomScale="70" zoomScaleNormal="7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5" x14ac:dyDescent="0.25"/>
  <cols>
    <col min="1" max="1" width="7.140625" style="9" customWidth="1"/>
    <col min="2" max="2" width="28.85546875" style="9" customWidth="1"/>
    <col min="3" max="3" width="28.28515625" style="9" customWidth="1"/>
    <col min="4" max="5" width="13.85546875" style="13" customWidth="1"/>
    <col min="6" max="6" width="37.7109375" style="10" customWidth="1"/>
    <col min="7" max="7" width="16.140625" style="13" customWidth="1"/>
    <col min="8" max="8" width="20.85546875" style="13" customWidth="1"/>
    <col min="9" max="9" width="14.42578125" style="13" customWidth="1"/>
    <col min="10" max="10" width="26.28515625" style="14" customWidth="1"/>
    <col min="11" max="11" width="31" style="15" customWidth="1"/>
    <col min="12" max="12" width="45.7109375" style="10" customWidth="1"/>
    <col min="13" max="13" width="32.5703125" style="13" customWidth="1"/>
    <col min="14" max="14" width="12.42578125" style="9" bestFit="1" customWidth="1"/>
    <col min="15" max="16384" width="9.140625" style="1"/>
  </cols>
  <sheetData>
    <row r="1" spans="1:14" ht="19.5" customHeight="1" x14ac:dyDescent="0.25">
      <c r="B1" s="116" t="s">
        <v>142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9.5" customHeight="1" x14ac:dyDescent="0.25">
      <c r="B2" s="3"/>
      <c r="C2" s="3"/>
      <c r="D2" s="117" t="s">
        <v>11</v>
      </c>
      <c r="E2" s="117"/>
      <c r="F2" s="117"/>
      <c r="G2" s="117"/>
      <c r="H2" s="117"/>
      <c r="I2" s="117"/>
      <c r="J2" s="117"/>
      <c r="K2" s="117"/>
      <c r="L2" s="4"/>
      <c r="M2" s="41"/>
      <c r="N2" s="3"/>
    </row>
    <row r="3" spans="1:14" ht="111" customHeight="1" x14ac:dyDescent="0.25">
      <c r="A3" s="42" t="s">
        <v>129</v>
      </c>
      <c r="B3" s="43" t="s">
        <v>0</v>
      </c>
      <c r="C3" s="44" t="s">
        <v>90</v>
      </c>
      <c r="D3" s="44" t="s">
        <v>1</v>
      </c>
      <c r="E3" s="44" t="s">
        <v>89</v>
      </c>
      <c r="F3" s="44" t="s">
        <v>3</v>
      </c>
      <c r="G3" s="44" t="s">
        <v>4</v>
      </c>
      <c r="H3" s="44" t="s">
        <v>5</v>
      </c>
      <c r="I3" s="44" t="s">
        <v>6</v>
      </c>
      <c r="J3" s="45" t="s">
        <v>7</v>
      </c>
      <c r="K3" s="45" t="s">
        <v>87</v>
      </c>
      <c r="L3" s="44" t="s">
        <v>8</v>
      </c>
      <c r="M3" s="44" t="s">
        <v>9</v>
      </c>
      <c r="N3" s="44" t="s">
        <v>10</v>
      </c>
    </row>
    <row r="4" spans="1:14" ht="45" x14ac:dyDescent="0.25">
      <c r="A4" s="51">
        <v>1</v>
      </c>
      <c r="B4" s="56" t="s">
        <v>12</v>
      </c>
      <c r="C4" s="81" t="s">
        <v>127</v>
      </c>
      <c r="D4" s="82" t="s">
        <v>2</v>
      </c>
      <c r="E4" s="27" t="s">
        <v>13</v>
      </c>
      <c r="F4" s="26" t="s">
        <v>144</v>
      </c>
      <c r="G4" s="35" t="s">
        <v>14</v>
      </c>
      <c r="H4" s="35">
        <v>75</v>
      </c>
      <c r="I4" s="35">
        <v>75</v>
      </c>
      <c r="J4" s="38">
        <f>I4/H4*100</f>
        <v>100</v>
      </c>
      <c r="K4" s="54">
        <f>(J6+J4+J5)/3</f>
        <v>100.16666666666667</v>
      </c>
      <c r="L4" s="97"/>
      <c r="M4" s="56" t="s">
        <v>143</v>
      </c>
      <c r="N4" s="78">
        <f>(K4+K7+K12+K13+K14+K15+K16+K10)/8</f>
        <v>97.583196574360102</v>
      </c>
    </row>
    <row r="5" spans="1:14" ht="30" x14ac:dyDescent="0.25">
      <c r="A5" s="52"/>
      <c r="B5" s="66"/>
      <c r="C5" s="81"/>
      <c r="D5" s="82"/>
      <c r="E5" s="27" t="s">
        <v>13</v>
      </c>
      <c r="F5" s="26" t="s">
        <v>130</v>
      </c>
      <c r="G5" s="35" t="s">
        <v>14</v>
      </c>
      <c r="H5" s="35">
        <v>75</v>
      </c>
      <c r="I5" s="35">
        <v>75</v>
      </c>
      <c r="J5" s="38">
        <v>100</v>
      </c>
      <c r="K5" s="76"/>
      <c r="L5" s="129"/>
      <c r="M5" s="66"/>
      <c r="N5" s="79"/>
    </row>
    <row r="6" spans="1:14" ht="30" x14ac:dyDescent="0.25">
      <c r="A6" s="52"/>
      <c r="B6" s="66"/>
      <c r="C6" s="81"/>
      <c r="D6" s="82"/>
      <c r="E6" s="27" t="s">
        <v>15</v>
      </c>
      <c r="F6" s="26" t="s">
        <v>17</v>
      </c>
      <c r="G6" s="35" t="s">
        <v>16</v>
      </c>
      <c r="H6" s="38">
        <v>1600</v>
      </c>
      <c r="I6" s="38">
        <v>1608</v>
      </c>
      <c r="J6" s="38">
        <f>I6/H6*100</f>
        <v>100.49999999999999</v>
      </c>
      <c r="K6" s="55"/>
      <c r="L6" s="98"/>
      <c r="M6" s="57"/>
      <c r="N6" s="79"/>
    </row>
    <row r="7" spans="1:14" ht="45" x14ac:dyDescent="0.25">
      <c r="A7" s="52"/>
      <c r="B7" s="66"/>
      <c r="C7" s="81" t="s">
        <v>128</v>
      </c>
      <c r="D7" s="82" t="s">
        <v>2</v>
      </c>
      <c r="E7" s="27" t="s">
        <v>13</v>
      </c>
      <c r="F7" s="26" t="s">
        <v>144</v>
      </c>
      <c r="G7" s="35" t="s">
        <v>14</v>
      </c>
      <c r="H7" s="35">
        <v>75</v>
      </c>
      <c r="I7" s="35">
        <v>75</v>
      </c>
      <c r="J7" s="38">
        <v>100</v>
      </c>
      <c r="K7" s="54">
        <f>(J7+J8+J9)/3</f>
        <v>100</v>
      </c>
      <c r="L7" s="97"/>
      <c r="M7" s="56" t="s">
        <v>149</v>
      </c>
      <c r="N7" s="79"/>
    </row>
    <row r="8" spans="1:14" ht="30" x14ac:dyDescent="0.25">
      <c r="A8" s="52"/>
      <c r="B8" s="66"/>
      <c r="C8" s="81"/>
      <c r="D8" s="82"/>
      <c r="E8" s="27" t="s">
        <v>13</v>
      </c>
      <c r="F8" s="26" t="s">
        <v>130</v>
      </c>
      <c r="G8" s="35" t="s">
        <v>14</v>
      </c>
      <c r="H8" s="35">
        <v>75</v>
      </c>
      <c r="I8" s="35">
        <v>75</v>
      </c>
      <c r="J8" s="38">
        <v>100</v>
      </c>
      <c r="K8" s="76"/>
      <c r="L8" s="129"/>
      <c r="M8" s="57"/>
      <c r="N8" s="79"/>
    </row>
    <row r="9" spans="1:14" ht="120" x14ac:dyDescent="0.25">
      <c r="A9" s="52"/>
      <c r="B9" s="66"/>
      <c r="C9" s="81"/>
      <c r="D9" s="82"/>
      <c r="E9" s="27" t="s">
        <v>15</v>
      </c>
      <c r="F9" s="26" t="s">
        <v>18</v>
      </c>
      <c r="G9" s="27" t="s">
        <v>19</v>
      </c>
      <c r="H9" s="38">
        <v>2735</v>
      </c>
      <c r="I9" s="38">
        <v>2735</v>
      </c>
      <c r="J9" s="38">
        <f t="shared" ref="J9:J16" si="0">I9/H9*100</f>
        <v>100</v>
      </c>
      <c r="K9" s="55"/>
      <c r="L9" s="98"/>
      <c r="M9" s="39" t="s">
        <v>88</v>
      </c>
      <c r="N9" s="79"/>
    </row>
    <row r="10" spans="1:14" ht="45" x14ac:dyDescent="0.25">
      <c r="A10" s="52"/>
      <c r="B10" s="66"/>
      <c r="C10" s="70" t="s">
        <v>176</v>
      </c>
      <c r="D10" s="51" t="s">
        <v>2</v>
      </c>
      <c r="E10" s="27" t="s">
        <v>13</v>
      </c>
      <c r="F10" s="26" t="s">
        <v>144</v>
      </c>
      <c r="G10" s="35" t="s">
        <v>14</v>
      </c>
      <c r="H10" s="35">
        <v>75</v>
      </c>
      <c r="I10" s="35">
        <v>75</v>
      </c>
      <c r="J10" s="38">
        <f>I10/H10*100</f>
        <v>100</v>
      </c>
      <c r="K10" s="54">
        <f>(J10+J11)/2</f>
        <v>100</v>
      </c>
      <c r="L10" s="20"/>
      <c r="M10" s="56" t="s">
        <v>71</v>
      </c>
      <c r="N10" s="79"/>
    </row>
    <row r="11" spans="1:14" ht="30" x14ac:dyDescent="0.25">
      <c r="A11" s="52"/>
      <c r="B11" s="66"/>
      <c r="C11" s="71"/>
      <c r="D11" s="52"/>
      <c r="E11" s="27" t="s">
        <v>13</v>
      </c>
      <c r="F11" s="26" t="s">
        <v>130</v>
      </c>
      <c r="G11" s="35" t="s">
        <v>14</v>
      </c>
      <c r="H11" s="35">
        <v>75</v>
      </c>
      <c r="I11" s="35">
        <v>75</v>
      </c>
      <c r="J11" s="38">
        <v>100</v>
      </c>
      <c r="K11" s="55"/>
      <c r="L11" s="20"/>
      <c r="M11" s="66"/>
      <c r="N11" s="79"/>
    </row>
    <row r="12" spans="1:14" ht="60" x14ac:dyDescent="0.25">
      <c r="A12" s="52"/>
      <c r="B12" s="66"/>
      <c r="C12" s="71"/>
      <c r="D12" s="52"/>
      <c r="E12" s="27" t="s">
        <v>15</v>
      </c>
      <c r="F12" s="26" t="s">
        <v>147</v>
      </c>
      <c r="G12" s="27" t="s">
        <v>104</v>
      </c>
      <c r="H12" s="38">
        <v>2200</v>
      </c>
      <c r="I12" s="38">
        <v>2408</v>
      </c>
      <c r="J12" s="38">
        <f t="shared" si="0"/>
        <v>109.45454545454545</v>
      </c>
      <c r="K12" s="38">
        <f>J12</f>
        <v>109.45454545454545</v>
      </c>
      <c r="L12" s="20"/>
      <c r="M12" s="57"/>
      <c r="N12" s="79"/>
    </row>
    <row r="13" spans="1:14" ht="90" x14ac:dyDescent="0.25">
      <c r="A13" s="52"/>
      <c r="B13" s="66"/>
      <c r="C13" s="72"/>
      <c r="D13" s="53"/>
      <c r="E13" s="27" t="s">
        <v>15</v>
      </c>
      <c r="F13" s="26" t="s">
        <v>148</v>
      </c>
      <c r="G13" s="27" t="s">
        <v>104</v>
      </c>
      <c r="H13" s="38">
        <v>12800</v>
      </c>
      <c r="I13" s="38">
        <v>10812</v>
      </c>
      <c r="J13" s="38">
        <f>I13/H13*100</f>
        <v>84.46875</v>
      </c>
      <c r="K13" s="38">
        <f>J13</f>
        <v>84.46875</v>
      </c>
      <c r="L13" s="31" t="s">
        <v>145</v>
      </c>
      <c r="M13" s="27" t="s">
        <v>112</v>
      </c>
      <c r="N13" s="79"/>
    </row>
    <row r="14" spans="1:14" ht="75" x14ac:dyDescent="0.25">
      <c r="A14" s="52"/>
      <c r="B14" s="66"/>
      <c r="C14" s="49" t="s">
        <v>105</v>
      </c>
      <c r="D14" s="35" t="s">
        <v>25</v>
      </c>
      <c r="E14" s="27" t="s">
        <v>15</v>
      </c>
      <c r="F14" s="26" t="s">
        <v>105</v>
      </c>
      <c r="G14" s="27" t="s">
        <v>25</v>
      </c>
      <c r="H14" s="38">
        <v>1</v>
      </c>
      <c r="I14" s="38">
        <v>1</v>
      </c>
      <c r="J14" s="38">
        <f t="shared" si="0"/>
        <v>100</v>
      </c>
      <c r="K14" s="38">
        <f>J14</f>
        <v>100</v>
      </c>
      <c r="L14" s="20"/>
      <c r="M14" s="39" t="s">
        <v>113</v>
      </c>
      <c r="N14" s="79"/>
    </row>
    <row r="15" spans="1:14" ht="150" x14ac:dyDescent="0.25">
      <c r="A15" s="52"/>
      <c r="B15" s="66"/>
      <c r="C15" s="70" t="s">
        <v>159</v>
      </c>
      <c r="D15" s="56" t="s">
        <v>2</v>
      </c>
      <c r="E15" s="56" t="s">
        <v>15</v>
      </c>
      <c r="F15" s="17" t="s">
        <v>146</v>
      </c>
      <c r="G15" s="27" t="s">
        <v>140</v>
      </c>
      <c r="H15" s="139">
        <v>10300</v>
      </c>
      <c r="I15" s="139">
        <v>8897</v>
      </c>
      <c r="J15" s="38">
        <f>I15/H15*100</f>
        <v>86.378640776699029</v>
      </c>
      <c r="K15" s="38">
        <f>J15</f>
        <v>86.378640776699029</v>
      </c>
      <c r="L15" s="31" t="s">
        <v>161</v>
      </c>
      <c r="M15" s="27" t="s">
        <v>71</v>
      </c>
      <c r="N15" s="79"/>
    </row>
    <row r="16" spans="1:14" ht="30" x14ac:dyDescent="0.25">
      <c r="A16" s="53"/>
      <c r="B16" s="57"/>
      <c r="C16" s="72"/>
      <c r="D16" s="57"/>
      <c r="E16" s="57"/>
      <c r="F16" s="17" t="s">
        <v>141</v>
      </c>
      <c r="G16" s="27" t="s">
        <v>140</v>
      </c>
      <c r="H16" s="139">
        <v>13200</v>
      </c>
      <c r="I16" s="139">
        <v>13226</v>
      </c>
      <c r="J16" s="38">
        <f t="shared" si="0"/>
        <v>100.19696969696969</v>
      </c>
      <c r="K16" s="38">
        <f>J16</f>
        <v>100.19696969696969</v>
      </c>
      <c r="L16" s="20"/>
      <c r="M16" s="27" t="s">
        <v>71</v>
      </c>
      <c r="N16" s="80"/>
    </row>
    <row r="17" spans="1:14" ht="45" x14ac:dyDescent="0.25">
      <c r="A17" s="51">
        <v>2</v>
      </c>
      <c r="B17" s="119" t="s">
        <v>20</v>
      </c>
      <c r="C17" s="81" t="s">
        <v>127</v>
      </c>
      <c r="D17" s="82" t="s">
        <v>2</v>
      </c>
      <c r="E17" s="27" t="s">
        <v>13</v>
      </c>
      <c r="F17" s="26" t="s">
        <v>144</v>
      </c>
      <c r="G17" s="35" t="s">
        <v>14</v>
      </c>
      <c r="H17" s="35">
        <v>75</v>
      </c>
      <c r="I17" s="35">
        <v>75</v>
      </c>
      <c r="J17" s="38">
        <f>I17/H17*100</f>
        <v>100</v>
      </c>
      <c r="K17" s="54">
        <f>(J19+J17+J18)/3</f>
        <v>100.49808429118774</v>
      </c>
      <c r="L17" s="97"/>
      <c r="M17" s="56" t="s">
        <v>143</v>
      </c>
      <c r="N17" s="125">
        <f>(K17+K20)/2</f>
        <v>100.24904214559388</v>
      </c>
    </row>
    <row r="18" spans="1:14" ht="30" x14ac:dyDescent="0.25">
      <c r="A18" s="52"/>
      <c r="B18" s="119"/>
      <c r="C18" s="81"/>
      <c r="D18" s="82"/>
      <c r="E18" s="27" t="s">
        <v>13</v>
      </c>
      <c r="F18" s="26" t="s">
        <v>130</v>
      </c>
      <c r="G18" s="35" t="s">
        <v>14</v>
      </c>
      <c r="H18" s="35">
        <v>75</v>
      </c>
      <c r="I18" s="35">
        <v>75</v>
      </c>
      <c r="J18" s="38">
        <v>100</v>
      </c>
      <c r="K18" s="76"/>
      <c r="L18" s="129"/>
      <c r="M18" s="66"/>
      <c r="N18" s="126"/>
    </row>
    <row r="19" spans="1:14" ht="30" x14ac:dyDescent="0.25">
      <c r="A19" s="52"/>
      <c r="B19" s="119"/>
      <c r="C19" s="81"/>
      <c r="D19" s="82"/>
      <c r="E19" s="27" t="s">
        <v>15</v>
      </c>
      <c r="F19" s="26" t="s">
        <v>150</v>
      </c>
      <c r="G19" s="35" t="s">
        <v>16</v>
      </c>
      <c r="H19" s="35">
        <v>870</v>
      </c>
      <c r="I19" s="35">
        <v>883</v>
      </c>
      <c r="J19" s="38">
        <f>I19/H19*100</f>
        <v>101.49425287356321</v>
      </c>
      <c r="K19" s="55"/>
      <c r="L19" s="98"/>
      <c r="M19" s="57"/>
      <c r="N19" s="126"/>
    </row>
    <row r="20" spans="1:14" ht="45" x14ac:dyDescent="0.25">
      <c r="A20" s="52"/>
      <c r="B20" s="119"/>
      <c r="C20" s="81" t="s">
        <v>128</v>
      </c>
      <c r="D20" s="82" t="s">
        <v>2</v>
      </c>
      <c r="E20" s="56" t="s">
        <v>13</v>
      </c>
      <c r="F20" s="26" t="s">
        <v>144</v>
      </c>
      <c r="G20" s="35" t="s">
        <v>14</v>
      </c>
      <c r="H20" s="35">
        <v>75</v>
      </c>
      <c r="I20" s="35">
        <v>75</v>
      </c>
      <c r="J20" s="38">
        <v>100</v>
      </c>
      <c r="K20" s="54">
        <f>(J20+J21+J22)/3</f>
        <v>100</v>
      </c>
      <c r="L20" s="97"/>
      <c r="M20" s="56" t="s">
        <v>149</v>
      </c>
      <c r="N20" s="126"/>
    </row>
    <row r="21" spans="1:14" ht="30" x14ac:dyDescent="0.25">
      <c r="A21" s="52"/>
      <c r="B21" s="119"/>
      <c r="C21" s="81"/>
      <c r="D21" s="82"/>
      <c r="E21" s="66"/>
      <c r="F21" s="26" t="s">
        <v>130</v>
      </c>
      <c r="G21" s="35" t="s">
        <v>14</v>
      </c>
      <c r="H21" s="35">
        <v>75</v>
      </c>
      <c r="I21" s="35">
        <v>75</v>
      </c>
      <c r="J21" s="38">
        <v>100</v>
      </c>
      <c r="K21" s="76"/>
      <c r="L21" s="129"/>
      <c r="M21" s="57"/>
      <c r="N21" s="126"/>
    </row>
    <row r="22" spans="1:14" ht="30" x14ac:dyDescent="0.25">
      <c r="A22" s="53"/>
      <c r="B22" s="119"/>
      <c r="C22" s="81"/>
      <c r="D22" s="82"/>
      <c r="E22" s="27" t="s">
        <v>15</v>
      </c>
      <c r="F22" s="26" t="s">
        <v>18</v>
      </c>
      <c r="G22" s="27" t="s">
        <v>19</v>
      </c>
      <c r="H22" s="35">
        <v>237</v>
      </c>
      <c r="I22" s="35">
        <v>237</v>
      </c>
      <c r="J22" s="38">
        <f>I22/H22*100</f>
        <v>100</v>
      </c>
      <c r="K22" s="55"/>
      <c r="L22" s="98"/>
      <c r="M22" s="25" t="s">
        <v>153</v>
      </c>
      <c r="N22" s="127"/>
    </row>
    <row r="23" spans="1:14" ht="45" x14ac:dyDescent="0.25">
      <c r="A23" s="51">
        <v>3</v>
      </c>
      <c r="B23" s="120" t="s">
        <v>162</v>
      </c>
      <c r="C23" s="95" t="s">
        <v>151</v>
      </c>
      <c r="D23" s="51" t="s">
        <v>2</v>
      </c>
      <c r="E23" s="27" t="s">
        <v>13</v>
      </c>
      <c r="F23" s="26" t="s">
        <v>144</v>
      </c>
      <c r="G23" s="35" t="s">
        <v>14</v>
      </c>
      <c r="H23" s="35">
        <v>75</v>
      </c>
      <c r="I23" s="35">
        <v>75</v>
      </c>
      <c r="J23" s="38">
        <v>100</v>
      </c>
      <c r="K23" s="54">
        <f>(J23+J24+J25+J26)/4</f>
        <v>101.14805469046786</v>
      </c>
      <c r="L23" s="28"/>
      <c r="M23" s="56" t="s">
        <v>65</v>
      </c>
      <c r="N23" s="78">
        <f>(K23+K27+K30+K33)/4</f>
        <v>93.102918467973822</v>
      </c>
    </row>
    <row r="24" spans="1:14" ht="30" x14ac:dyDescent="0.25">
      <c r="A24" s="52"/>
      <c r="B24" s="121"/>
      <c r="C24" s="118"/>
      <c r="D24" s="52"/>
      <c r="E24" s="27" t="s">
        <v>13</v>
      </c>
      <c r="F24" s="26" t="s">
        <v>130</v>
      </c>
      <c r="G24" s="35" t="s">
        <v>14</v>
      </c>
      <c r="H24" s="35">
        <v>75</v>
      </c>
      <c r="I24" s="35">
        <v>75</v>
      </c>
      <c r="J24" s="38">
        <v>100</v>
      </c>
      <c r="K24" s="76"/>
      <c r="L24" s="28"/>
      <c r="M24" s="66"/>
      <c r="N24" s="79"/>
    </row>
    <row r="25" spans="1:14" ht="46.5" customHeight="1" x14ac:dyDescent="0.25">
      <c r="A25" s="52"/>
      <c r="B25" s="121"/>
      <c r="C25" s="118"/>
      <c r="D25" s="52"/>
      <c r="E25" s="56" t="s">
        <v>15</v>
      </c>
      <c r="F25" s="67" t="s">
        <v>21</v>
      </c>
      <c r="G25" s="21" t="s">
        <v>22</v>
      </c>
      <c r="H25" s="38">
        <v>8307</v>
      </c>
      <c r="I25" s="38">
        <v>8795</v>
      </c>
      <c r="J25" s="38">
        <f>I25/H25*100</f>
        <v>105.87456362104248</v>
      </c>
      <c r="K25" s="76"/>
      <c r="L25" s="28"/>
      <c r="M25" s="66"/>
      <c r="N25" s="79"/>
    </row>
    <row r="26" spans="1:14" ht="57" customHeight="1" x14ac:dyDescent="0.25">
      <c r="A26" s="52"/>
      <c r="B26" s="121"/>
      <c r="C26" s="118"/>
      <c r="D26" s="52"/>
      <c r="E26" s="57"/>
      <c r="F26" s="69"/>
      <c r="G26" s="35" t="s">
        <v>23</v>
      </c>
      <c r="H26" s="38">
        <v>4367</v>
      </c>
      <c r="I26" s="38">
        <v>4311</v>
      </c>
      <c r="J26" s="38">
        <f>I26/H26*100</f>
        <v>98.717655140828938</v>
      </c>
      <c r="K26" s="76"/>
      <c r="L26" s="28"/>
      <c r="M26" s="66"/>
      <c r="N26" s="79"/>
    </row>
    <row r="27" spans="1:14" ht="45" x14ac:dyDescent="0.25">
      <c r="A27" s="52"/>
      <c r="B27" s="121"/>
      <c r="C27" s="81" t="s">
        <v>152</v>
      </c>
      <c r="D27" s="82" t="s">
        <v>2</v>
      </c>
      <c r="E27" s="27" t="s">
        <v>13</v>
      </c>
      <c r="F27" s="26" t="s">
        <v>144</v>
      </c>
      <c r="G27" s="35" t="s">
        <v>14</v>
      </c>
      <c r="H27" s="35">
        <v>75</v>
      </c>
      <c r="I27" s="35">
        <v>75</v>
      </c>
      <c r="J27" s="38">
        <v>100</v>
      </c>
      <c r="K27" s="54">
        <f>(J27+J29+J28)/3</f>
        <v>98.376068376068375</v>
      </c>
      <c r="L27" s="28"/>
      <c r="M27" s="66"/>
      <c r="N27" s="79"/>
    </row>
    <row r="28" spans="1:14" ht="30" x14ac:dyDescent="0.25">
      <c r="A28" s="52"/>
      <c r="B28" s="121"/>
      <c r="C28" s="81"/>
      <c r="D28" s="82"/>
      <c r="E28" s="27" t="s">
        <v>13</v>
      </c>
      <c r="F28" s="26" t="s">
        <v>130</v>
      </c>
      <c r="G28" s="35" t="s">
        <v>14</v>
      </c>
      <c r="H28" s="35">
        <v>75</v>
      </c>
      <c r="I28" s="35">
        <v>75</v>
      </c>
      <c r="J28" s="38">
        <v>100</v>
      </c>
      <c r="K28" s="76"/>
      <c r="L28" s="28"/>
      <c r="M28" s="66"/>
      <c r="N28" s="79"/>
    </row>
    <row r="29" spans="1:14" ht="120" x14ac:dyDescent="0.25">
      <c r="A29" s="52"/>
      <c r="B29" s="121"/>
      <c r="C29" s="81"/>
      <c r="D29" s="82"/>
      <c r="E29" s="27" t="s">
        <v>15</v>
      </c>
      <c r="F29" s="26" t="s">
        <v>154</v>
      </c>
      <c r="G29" s="27" t="s">
        <v>92</v>
      </c>
      <c r="H29" s="35">
        <v>390</v>
      </c>
      <c r="I29" s="35">
        <v>371</v>
      </c>
      <c r="J29" s="38">
        <f>I29/H29*100</f>
        <v>95.128205128205124</v>
      </c>
      <c r="K29" s="55"/>
      <c r="L29" s="31" t="s">
        <v>175</v>
      </c>
      <c r="M29" s="66"/>
      <c r="N29" s="79"/>
    </row>
    <row r="30" spans="1:14" ht="44.25" customHeight="1" x14ac:dyDescent="0.25">
      <c r="A30" s="52"/>
      <c r="B30" s="121"/>
      <c r="C30" s="81" t="s">
        <v>155</v>
      </c>
      <c r="D30" s="77" t="s">
        <v>2</v>
      </c>
      <c r="E30" s="27" t="s">
        <v>13</v>
      </c>
      <c r="F30" s="26" t="s">
        <v>144</v>
      </c>
      <c r="G30" s="35" t="s">
        <v>14</v>
      </c>
      <c r="H30" s="35">
        <v>75</v>
      </c>
      <c r="I30" s="35">
        <v>75</v>
      </c>
      <c r="J30" s="38">
        <v>100</v>
      </c>
      <c r="K30" s="54">
        <f>(J32+J30+J31)/3</f>
        <v>99.384615384615401</v>
      </c>
      <c r="L30" s="28"/>
      <c r="M30" s="66"/>
      <c r="N30" s="79"/>
    </row>
    <row r="31" spans="1:14" ht="38.25" customHeight="1" x14ac:dyDescent="0.25">
      <c r="A31" s="52"/>
      <c r="B31" s="121"/>
      <c r="C31" s="81"/>
      <c r="D31" s="77"/>
      <c r="E31" s="27" t="s">
        <v>13</v>
      </c>
      <c r="F31" s="26" t="s">
        <v>130</v>
      </c>
      <c r="G31" s="35" t="s">
        <v>14</v>
      </c>
      <c r="H31" s="35">
        <v>75</v>
      </c>
      <c r="I31" s="35">
        <v>75</v>
      </c>
      <c r="J31" s="38">
        <v>100</v>
      </c>
      <c r="K31" s="76"/>
      <c r="L31" s="28"/>
      <c r="M31" s="66"/>
      <c r="N31" s="79"/>
    </row>
    <row r="32" spans="1:14" ht="120" x14ac:dyDescent="0.25">
      <c r="A32" s="52"/>
      <c r="B32" s="121"/>
      <c r="C32" s="81"/>
      <c r="D32" s="77"/>
      <c r="E32" s="27" t="s">
        <v>15</v>
      </c>
      <c r="F32" s="26" t="s">
        <v>156</v>
      </c>
      <c r="G32" s="27" t="s">
        <v>19</v>
      </c>
      <c r="H32" s="35">
        <v>325</v>
      </c>
      <c r="I32" s="35">
        <v>319</v>
      </c>
      <c r="J32" s="38">
        <f>I32/H32*100</f>
        <v>98.15384615384616</v>
      </c>
      <c r="K32" s="55"/>
      <c r="L32" s="31" t="s">
        <v>174</v>
      </c>
      <c r="M32" s="66"/>
      <c r="N32" s="79"/>
    </row>
    <row r="33" spans="1:14" ht="180" x14ac:dyDescent="0.25">
      <c r="A33" s="53"/>
      <c r="B33" s="122"/>
      <c r="C33" s="49" t="s">
        <v>158</v>
      </c>
      <c r="D33" s="27" t="s">
        <v>2</v>
      </c>
      <c r="E33" s="27" t="s">
        <v>15</v>
      </c>
      <c r="F33" s="30" t="s">
        <v>157</v>
      </c>
      <c r="G33" s="27" t="s">
        <v>140</v>
      </c>
      <c r="H33" s="139">
        <v>25550</v>
      </c>
      <c r="I33" s="139">
        <v>18780</v>
      </c>
      <c r="J33" s="38">
        <f>I33/H33*100</f>
        <v>73.50293542074364</v>
      </c>
      <c r="K33" s="40">
        <f>J33</f>
        <v>73.50293542074364</v>
      </c>
      <c r="L33" s="31" t="s">
        <v>160</v>
      </c>
      <c r="M33" s="57"/>
      <c r="N33" s="80"/>
    </row>
    <row r="34" spans="1:14" ht="60" x14ac:dyDescent="0.25">
      <c r="A34" s="51">
        <v>4</v>
      </c>
      <c r="B34" s="131" t="s">
        <v>115</v>
      </c>
      <c r="C34" s="81" t="s">
        <v>26</v>
      </c>
      <c r="D34" s="82" t="s">
        <v>25</v>
      </c>
      <c r="E34" s="21" t="s">
        <v>13</v>
      </c>
      <c r="F34" s="140" t="s">
        <v>163</v>
      </c>
      <c r="G34" s="35" t="s">
        <v>14</v>
      </c>
      <c r="H34" s="23">
        <v>100</v>
      </c>
      <c r="I34" s="23">
        <v>100</v>
      </c>
      <c r="J34" s="38">
        <v>100</v>
      </c>
      <c r="K34" s="54">
        <f>(J34+J35)/2</f>
        <v>92.64705882352942</v>
      </c>
      <c r="L34" s="28"/>
      <c r="M34" s="56" t="s">
        <v>64</v>
      </c>
      <c r="N34" s="54">
        <f>K34</f>
        <v>92.64705882352942</v>
      </c>
    </row>
    <row r="35" spans="1:14" ht="135" x14ac:dyDescent="0.25">
      <c r="A35" s="53"/>
      <c r="B35" s="131"/>
      <c r="C35" s="81"/>
      <c r="D35" s="82"/>
      <c r="E35" s="27" t="s">
        <v>15</v>
      </c>
      <c r="F35" s="26" t="s">
        <v>27</v>
      </c>
      <c r="G35" s="27" t="s">
        <v>28</v>
      </c>
      <c r="H35" s="35">
        <v>850</v>
      </c>
      <c r="I35" s="35">
        <v>725</v>
      </c>
      <c r="J35" s="38">
        <f t="shared" ref="J35" si="1">I35/H35*100</f>
        <v>85.294117647058826</v>
      </c>
      <c r="K35" s="55"/>
      <c r="L35" s="31" t="s">
        <v>164</v>
      </c>
      <c r="M35" s="57"/>
      <c r="N35" s="53"/>
    </row>
    <row r="36" spans="1:14" ht="30" x14ac:dyDescent="0.25">
      <c r="A36" s="51">
        <v>5</v>
      </c>
      <c r="B36" s="89" t="s">
        <v>116</v>
      </c>
      <c r="C36" s="70" t="s">
        <v>167</v>
      </c>
      <c r="D36" s="51" t="s">
        <v>2</v>
      </c>
      <c r="E36" s="27" t="s">
        <v>13</v>
      </c>
      <c r="F36" s="26" t="s">
        <v>165</v>
      </c>
      <c r="G36" s="35" t="s">
        <v>14</v>
      </c>
      <c r="H36" s="35">
        <v>95</v>
      </c>
      <c r="I36" s="35">
        <v>95</v>
      </c>
      <c r="J36" s="38">
        <f>I36/H36*100</f>
        <v>100</v>
      </c>
      <c r="K36" s="54">
        <f>(J36+J38+J37)/3</f>
        <v>101.77045177045177</v>
      </c>
      <c r="L36" s="28"/>
      <c r="M36" s="27" t="s">
        <v>66</v>
      </c>
      <c r="N36" s="110">
        <f>(K36+K39)/2</f>
        <v>105.44078144078145</v>
      </c>
    </row>
    <row r="37" spans="1:14" ht="90" x14ac:dyDescent="0.25">
      <c r="A37" s="52"/>
      <c r="B37" s="90"/>
      <c r="C37" s="71"/>
      <c r="D37" s="52"/>
      <c r="E37" s="27" t="s">
        <v>13</v>
      </c>
      <c r="F37" s="26" t="s">
        <v>166</v>
      </c>
      <c r="G37" s="35" t="s">
        <v>14</v>
      </c>
      <c r="H37" s="35">
        <v>63</v>
      </c>
      <c r="I37" s="35">
        <v>63</v>
      </c>
      <c r="J37" s="38">
        <f>I37/H37*100</f>
        <v>100</v>
      </c>
      <c r="K37" s="76"/>
      <c r="L37" s="28"/>
      <c r="M37" s="39" t="s">
        <v>68</v>
      </c>
      <c r="N37" s="111"/>
    </row>
    <row r="38" spans="1:14" ht="105" x14ac:dyDescent="0.25">
      <c r="A38" s="52"/>
      <c r="B38" s="59"/>
      <c r="C38" s="72"/>
      <c r="D38" s="53"/>
      <c r="E38" s="27" t="s">
        <v>15</v>
      </c>
      <c r="F38" s="26" t="s">
        <v>29</v>
      </c>
      <c r="G38" s="35" t="s">
        <v>30</v>
      </c>
      <c r="H38" s="35">
        <v>546</v>
      </c>
      <c r="I38" s="35">
        <v>575</v>
      </c>
      <c r="J38" s="38">
        <f t="shared" ref="J38:J54" si="2">I38/H38*100</f>
        <v>105.31135531135531</v>
      </c>
      <c r="K38" s="55"/>
      <c r="L38" s="28"/>
      <c r="M38" s="27" t="s">
        <v>67</v>
      </c>
      <c r="N38" s="111"/>
    </row>
    <row r="39" spans="1:14" ht="30" x14ac:dyDescent="0.25">
      <c r="A39" s="52"/>
      <c r="B39" s="59"/>
      <c r="C39" s="70" t="s">
        <v>31</v>
      </c>
      <c r="D39" s="51" t="s">
        <v>2</v>
      </c>
      <c r="E39" s="27" t="s">
        <v>13</v>
      </c>
      <c r="F39" s="26" t="s">
        <v>168</v>
      </c>
      <c r="G39" s="35" t="s">
        <v>14</v>
      </c>
      <c r="H39" s="35">
        <v>100</v>
      </c>
      <c r="I39" s="35">
        <v>100</v>
      </c>
      <c r="J39" s="38">
        <f t="shared" si="2"/>
        <v>100</v>
      </c>
      <c r="K39" s="54">
        <f>(J39+J40)/2</f>
        <v>109.11111111111111</v>
      </c>
      <c r="L39" s="28"/>
      <c r="M39" s="27" t="s">
        <v>66</v>
      </c>
      <c r="N39" s="111"/>
    </row>
    <row r="40" spans="1:14" ht="60" x14ac:dyDescent="0.25">
      <c r="A40" s="53"/>
      <c r="B40" s="60"/>
      <c r="C40" s="72"/>
      <c r="D40" s="53"/>
      <c r="E40" s="27" t="s">
        <v>15</v>
      </c>
      <c r="F40" s="26" t="s">
        <v>31</v>
      </c>
      <c r="G40" s="35" t="s">
        <v>30</v>
      </c>
      <c r="H40" s="35">
        <v>450</v>
      </c>
      <c r="I40" s="35">
        <v>532</v>
      </c>
      <c r="J40" s="38">
        <f t="shared" si="2"/>
        <v>118.22222222222223</v>
      </c>
      <c r="K40" s="55"/>
      <c r="L40" s="26" t="s">
        <v>239</v>
      </c>
      <c r="M40" s="27" t="s">
        <v>67</v>
      </c>
      <c r="N40" s="112"/>
    </row>
    <row r="41" spans="1:14" ht="30" x14ac:dyDescent="0.25">
      <c r="A41" s="51">
        <v>6</v>
      </c>
      <c r="B41" s="131" t="s">
        <v>117</v>
      </c>
      <c r="C41" s="70" t="s">
        <v>169</v>
      </c>
      <c r="D41" s="51" t="s">
        <v>2</v>
      </c>
      <c r="E41" s="27" t="s">
        <v>13</v>
      </c>
      <c r="F41" s="26" t="s">
        <v>165</v>
      </c>
      <c r="G41" s="35" t="s">
        <v>14</v>
      </c>
      <c r="H41" s="35">
        <v>95</v>
      </c>
      <c r="I41" s="35">
        <v>95</v>
      </c>
      <c r="J41" s="38">
        <f t="shared" si="2"/>
        <v>100</v>
      </c>
      <c r="K41" s="54">
        <f>(J41+J43+J42)/3</f>
        <v>100.54263565891472</v>
      </c>
      <c r="L41" s="28"/>
      <c r="M41" s="27" t="s">
        <v>68</v>
      </c>
      <c r="N41" s="78">
        <f>(K41+K44)/2</f>
        <v>106.04760144803927</v>
      </c>
    </row>
    <row r="42" spans="1:14" ht="90" x14ac:dyDescent="0.25">
      <c r="A42" s="52"/>
      <c r="B42" s="131"/>
      <c r="C42" s="71"/>
      <c r="D42" s="52"/>
      <c r="E42" s="27" t="s">
        <v>13</v>
      </c>
      <c r="F42" s="26" t="s">
        <v>166</v>
      </c>
      <c r="G42" s="35" t="s">
        <v>14</v>
      </c>
      <c r="H42" s="35">
        <v>63</v>
      </c>
      <c r="I42" s="35">
        <v>63</v>
      </c>
      <c r="J42" s="38">
        <f t="shared" si="2"/>
        <v>100</v>
      </c>
      <c r="K42" s="76"/>
      <c r="L42" s="28"/>
      <c r="M42" s="27" t="s">
        <v>68</v>
      </c>
      <c r="N42" s="79"/>
    </row>
    <row r="43" spans="1:14" ht="105" x14ac:dyDescent="0.25">
      <c r="A43" s="52"/>
      <c r="B43" s="119"/>
      <c r="C43" s="72"/>
      <c r="D43" s="53"/>
      <c r="E43" s="27" t="s">
        <v>15</v>
      </c>
      <c r="F43" s="26" t="s">
        <v>29</v>
      </c>
      <c r="G43" s="35" t="s">
        <v>30</v>
      </c>
      <c r="H43" s="35">
        <v>430</v>
      </c>
      <c r="I43" s="35">
        <v>437</v>
      </c>
      <c r="J43" s="38">
        <f t="shared" si="2"/>
        <v>101.62790697674417</v>
      </c>
      <c r="K43" s="55"/>
      <c r="L43" s="28"/>
      <c r="M43" s="27" t="s">
        <v>67</v>
      </c>
      <c r="N43" s="79"/>
    </row>
    <row r="44" spans="1:14" ht="30" x14ac:dyDescent="0.25">
      <c r="A44" s="52"/>
      <c r="B44" s="119"/>
      <c r="C44" s="70" t="s">
        <v>31</v>
      </c>
      <c r="D44" s="51" t="s">
        <v>2</v>
      </c>
      <c r="E44" s="27" t="s">
        <v>13</v>
      </c>
      <c r="F44" s="141" t="s">
        <v>165</v>
      </c>
      <c r="G44" s="35" t="s">
        <v>14</v>
      </c>
      <c r="H44" s="35">
        <v>100</v>
      </c>
      <c r="I44" s="35">
        <v>100</v>
      </c>
      <c r="J44" s="38">
        <f t="shared" si="2"/>
        <v>100</v>
      </c>
      <c r="K44" s="54">
        <f>(J44+J45)/2</f>
        <v>111.55256723716381</v>
      </c>
      <c r="L44" s="28"/>
      <c r="M44" s="39" t="s">
        <v>66</v>
      </c>
      <c r="N44" s="79"/>
    </row>
    <row r="45" spans="1:14" ht="75" x14ac:dyDescent="0.25">
      <c r="A45" s="53"/>
      <c r="B45" s="119"/>
      <c r="C45" s="72"/>
      <c r="D45" s="53"/>
      <c r="E45" s="27" t="s">
        <v>15</v>
      </c>
      <c r="F45" s="26" t="s">
        <v>31</v>
      </c>
      <c r="G45" s="35" t="s">
        <v>30</v>
      </c>
      <c r="H45" s="38">
        <v>1636</v>
      </c>
      <c r="I45" s="38">
        <v>2014</v>
      </c>
      <c r="J45" s="38">
        <f t="shared" si="2"/>
        <v>123.10513447432763</v>
      </c>
      <c r="K45" s="55"/>
      <c r="L45" s="26" t="s">
        <v>178</v>
      </c>
      <c r="M45" s="27" t="s">
        <v>67</v>
      </c>
      <c r="N45" s="80"/>
    </row>
    <row r="46" spans="1:14" ht="30" x14ac:dyDescent="0.25">
      <c r="A46" s="51">
        <v>7</v>
      </c>
      <c r="B46" s="131" t="s">
        <v>118</v>
      </c>
      <c r="C46" s="70" t="s">
        <v>167</v>
      </c>
      <c r="D46" s="51" t="s">
        <v>2</v>
      </c>
      <c r="E46" s="27" t="s">
        <v>13</v>
      </c>
      <c r="F46" s="26" t="s">
        <v>165</v>
      </c>
      <c r="G46" s="35" t="s">
        <v>14</v>
      </c>
      <c r="H46" s="35">
        <v>95</v>
      </c>
      <c r="I46" s="35">
        <v>95</v>
      </c>
      <c r="J46" s="38">
        <f t="shared" si="2"/>
        <v>100</v>
      </c>
      <c r="K46" s="54">
        <f>(J46+J48+J47)/3</f>
        <v>100.76157000585823</v>
      </c>
      <c r="L46" s="28"/>
      <c r="M46" s="56" t="s">
        <v>68</v>
      </c>
      <c r="N46" s="54">
        <f>(K46+K49)/2</f>
        <v>111.36269714763196</v>
      </c>
    </row>
    <row r="47" spans="1:14" ht="90" x14ac:dyDescent="0.25">
      <c r="A47" s="52"/>
      <c r="B47" s="131"/>
      <c r="C47" s="71"/>
      <c r="D47" s="52"/>
      <c r="E47" s="27" t="s">
        <v>13</v>
      </c>
      <c r="F47" s="26" t="s">
        <v>166</v>
      </c>
      <c r="G47" s="35" t="s">
        <v>14</v>
      </c>
      <c r="H47" s="35">
        <v>63</v>
      </c>
      <c r="I47" s="35">
        <v>63</v>
      </c>
      <c r="J47" s="38">
        <f t="shared" si="2"/>
        <v>100</v>
      </c>
      <c r="K47" s="76"/>
      <c r="L47" s="28"/>
      <c r="M47" s="57"/>
      <c r="N47" s="76"/>
    </row>
    <row r="48" spans="1:14" ht="105" x14ac:dyDescent="0.25">
      <c r="A48" s="52"/>
      <c r="B48" s="119"/>
      <c r="C48" s="72"/>
      <c r="D48" s="53"/>
      <c r="E48" s="27" t="s">
        <v>15</v>
      </c>
      <c r="F48" s="26" t="s">
        <v>29</v>
      </c>
      <c r="G48" s="35" t="s">
        <v>30</v>
      </c>
      <c r="H48" s="35">
        <v>569</v>
      </c>
      <c r="I48" s="35">
        <v>582</v>
      </c>
      <c r="J48" s="38">
        <f t="shared" si="2"/>
        <v>102.28471001757468</v>
      </c>
      <c r="K48" s="55"/>
      <c r="L48" s="28"/>
      <c r="M48" s="27" t="s">
        <v>67</v>
      </c>
      <c r="N48" s="52"/>
    </row>
    <row r="49" spans="1:14" ht="30" x14ac:dyDescent="0.25">
      <c r="A49" s="52"/>
      <c r="B49" s="119"/>
      <c r="C49" s="70" t="s">
        <v>31</v>
      </c>
      <c r="D49" s="51" t="s">
        <v>2</v>
      </c>
      <c r="E49" s="27" t="s">
        <v>13</v>
      </c>
      <c r="F49" s="141" t="s">
        <v>165</v>
      </c>
      <c r="G49" s="35" t="s">
        <v>14</v>
      </c>
      <c r="H49" s="35">
        <v>100</v>
      </c>
      <c r="I49" s="35">
        <v>100</v>
      </c>
      <c r="J49" s="38">
        <f t="shared" si="2"/>
        <v>100</v>
      </c>
      <c r="K49" s="54">
        <f>(J49+J50)/2</f>
        <v>121.96382428940569</v>
      </c>
      <c r="L49" s="28"/>
      <c r="M49" s="39" t="s">
        <v>66</v>
      </c>
      <c r="N49" s="52"/>
    </row>
    <row r="50" spans="1:14" ht="60" x14ac:dyDescent="0.25">
      <c r="A50" s="53"/>
      <c r="B50" s="119"/>
      <c r="C50" s="72"/>
      <c r="D50" s="53"/>
      <c r="E50" s="27" t="s">
        <v>15</v>
      </c>
      <c r="F50" s="26" t="s">
        <v>31</v>
      </c>
      <c r="G50" s="35" t="s">
        <v>30</v>
      </c>
      <c r="H50" s="35">
        <v>387</v>
      </c>
      <c r="I50" s="35">
        <v>557</v>
      </c>
      <c r="J50" s="38">
        <f t="shared" si="2"/>
        <v>143.92764857881139</v>
      </c>
      <c r="K50" s="55"/>
      <c r="L50" s="26" t="s">
        <v>170</v>
      </c>
      <c r="M50" s="27" t="s">
        <v>67</v>
      </c>
      <c r="N50" s="53"/>
    </row>
    <row r="51" spans="1:14" ht="45" x14ac:dyDescent="0.25">
      <c r="A51" s="51">
        <v>8</v>
      </c>
      <c r="B51" s="89" t="s">
        <v>32</v>
      </c>
      <c r="C51" s="70" t="s">
        <v>119</v>
      </c>
      <c r="D51" s="82" t="s">
        <v>2</v>
      </c>
      <c r="E51" s="27" t="s">
        <v>13</v>
      </c>
      <c r="F51" s="26" t="s">
        <v>144</v>
      </c>
      <c r="G51" s="35" t="s">
        <v>14</v>
      </c>
      <c r="H51" s="35">
        <v>75</v>
      </c>
      <c r="I51" s="35">
        <v>75</v>
      </c>
      <c r="J51" s="38">
        <f>I51/H51*100</f>
        <v>100</v>
      </c>
      <c r="K51" s="54">
        <f>(J51+J52)/2</f>
        <v>100</v>
      </c>
      <c r="L51" s="28"/>
      <c r="M51" s="56" t="s">
        <v>69</v>
      </c>
      <c r="N51" s="106">
        <f>(K51+K53+K56+K58+K60+K64+K67+K70+K73+K65+K71+K62+K68)/13</f>
        <v>86.857465302725956</v>
      </c>
    </row>
    <row r="52" spans="1:14" ht="45" customHeight="1" x14ac:dyDescent="0.25">
      <c r="A52" s="52"/>
      <c r="B52" s="90"/>
      <c r="C52" s="71"/>
      <c r="D52" s="82"/>
      <c r="E52" s="27" t="s">
        <v>13</v>
      </c>
      <c r="F52" s="26" t="s">
        <v>130</v>
      </c>
      <c r="G52" s="35" t="s">
        <v>14</v>
      </c>
      <c r="H52" s="35">
        <v>75</v>
      </c>
      <c r="I52" s="35">
        <v>75</v>
      </c>
      <c r="J52" s="38">
        <v>100</v>
      </c>
      <c r="K52" s="55"/>
      <c r="L52" s="28"/>
      <c r="M52" s="57"/>
      <c r="N52" s="107"/>
    </row>
    <row r="53" spans="1:14" ht="90" x14ac:dyDescent="0.25">
      <c r="A53" s="52"/>
      <c r="B53" s="90"/>
      <c r="C53" s="71"/>
      <c r="D53" s="82"/>
      <c r="E53" s="56" t="s">
        <v>15</v>
      </c>
      <c r="F53" s="56" t="s">
        <v>33</v>
      </c>
      <c r="G53" s="27" t="s">
        <v>81</v>
      </c>
      <c r="H53" s="16">
        <v>1288</v>
      </c>
      <c r="I53" s="16">
        <v>907</v>
      </c>
      <c r="J53" s="38">
        <f t="shared" si="2"/>
        <v>70.419254658385086</v>
      </c>
      <c r="K53" s="54">
        <f>(J53+J54)/2</f>
        <v>90.176377121378749</v>
      </c>
      <c r="L53" s="31" t="s">
        <v>145</v>
      </c>
      <c r="M53" s="56" t="s">
        <v>71</v>
      </c>
      <c r="N53" s="107"/>
    </row>
    <row r="54" spans="1:14" x14ac:dyDescent="0.25">
      <c r="A54" s="52"/>
      <c r="B54" s="90"/>
      <c r="C54" s="71"/>
      <c r="D54" s="82"/>
      <c r="E54" s="66"/>
      <c r="F54" s="66"/>
      <c r="G54" s="56" t="s">
        <v>82</v>
      </c>
      <c r="H54" s="74">
        <v>4812</v>
      </c>
      <c r="I54" s="74">
        <v>5290</v>
      </c>
      <c r="J54" s="54">
        <f t="shared" si="2"/>
        <v>109.9334995843724</v>
      </c>
      <c r="K54" s="76"/>
      <c r="L54" s="86"/>
      <c r="M54" s="66"/>
      <c r="N54" s="107"/>
    </row>
    <row r="55" spans="1:14" x14ac:dyDescent="0.25">
      <c r="A55" s="52"/>
      <c r="B55" s="90"/>
      <c r="C55" s="71"/>
      <c r="D55" s="82"/>
      <c r="E55" s="57"/>
      <c r="F55" s="57"/>
      <c r="G55" s="57"/>
      <c r="H55" s="75"/>
      <c r="I55" s="75"/>
      <c r="J55" s="55"/>
      <c r="K55" s="55"/>
      <c r="L55" s="86"/>
      <c r="M55" s="57"/>
      <c r="N55" s="107"/>
    </row>
    <row r="56" spans="1:14" ht="45" customHeight="1" x14ac:dyDescent="0.25">
      <c r="A56" s="52"/>
      <c r="B56" s="90"/>
      <c r="C56" s="71"/>
      <c r="D56" s="82"/>
      <c r="E56" s="56" t="s">
        <v>15</v>
      </c>
      <c r="F56" s="67" t="s">
        <v>36</v>
      </c>
      <c r="G56" s="35" t="s">
        <v>23</v>
      </c>
      <c r="H56" s="16">
        <v>200</v>
      </c>
      <c r="I56" s="16">
        <v>161</v>
      </c>
      <c r="J56" s="38">
        <f>(I56/H56)*100</f>
        <v>80.5</v>
      </c>
      <c r="K56" s="54">
        <f>(J56+J57)/2</f>
        <v>71.69329896907216</v>
      </c>
      <c r="L56" s="67" t="s">
        <v>145</v>
      </c>
      <c r="M56" s="56" t="s">
        <v>71</v>
      </c>
      <c r="N56" s="107"/>
    </row>
    <row r="57" spans="1:14" ht="45.75" customHeight="1" x14ac:dyDescent="0.25">
      <c r="A57" s="52"/>
      <c r="B57" s="90"/>
      <c r="C57" s="71"/>
      <c r="D57" s="82"/>
      <c r="E57" s="57"/>
      <c r="F57" s="69"/>
      <c r="G57" s="35" t="s">
        <v>22</v>
      </c>
      <c r="H57" s="16">
        <v>485</v>
      </c>
      <c r="I57" s="16">
        <v>305</v>
      </c>
      <c r="J57" s="38">
        <f t="shared" ref="J57:J73" si="3">I57/H57*100</f>
        <v>62.886597938144327</v>
      </c>
      <c r="K57" s="55"/>
      <c r="L57" s="69"/>
      <c r="M57" s="57"/>
      <c r="N57" s="107"/>
    </row>
    <row r="58" spans="1:14" ht="25.5" customHeight="1" x14ac:dyDescent="0.25">
      <c r="A58" s="52"/>
      <c r="B58" s="90"/>
      <c r="C58" s="71"/>
      <c r="D58" s="82"/>
      <c r="E58" s="77" t="s">
        <v>15</v>
      </c>
      <c r="F58" s="97" t="s">
        <v>37</v>
      </c>
      <c r="G58" s="35" t="s">
        <v>23</v>
      </c>
      <c r="H58" s="16">
        <v>822</v>
      </c>
      <c r="I58" s="16">
        <v>908</v>
      </c>
      <c r="J58" s="38">
        <f t="shared" si="3"/>
        <v>110.46228710462287</v>
      </c>
      <c r="K58" s="54">
        <f>(J58+J59)/2</f>
        <v>110.11514843631633</v>
      </c>
      <c r="L58" s="67"/>
      <c r="M58" s="56" t="s">
        <v>71</v>
      </c>
      <c r="N58" s="107"/>
    </row>
    <row r="59" spans="1:14" ht="23.25" customHeight="1" x14ac:dyDescent="0.25">
      <c r="A59" s="52"/>
      <c r="B59" s="90"/>
      <c r="C59" s="71"/>
      <c r="D59" s="82"/>
      <c r="E59" s="77"/>
      <c r="F59" s="98"/>
      <c r="G59" s="35" t="s">
        <v>22</v>
      </c>
      <c r="H59" s="16">
        <v>2457</v>
      </c>
      <c r="I59" s="16">
        <v>2697</v>
      </c>
      <c r="J59" s="38">
        <f t="shared" si="3"/>
        <v>109.76800976800978</v>
      </c>
      <c r="K59" s="55"/>
      <c r="L59" s="69"/>
      <c r="M59" s="57"/>
      <c r="N59" s="107"/>
    </row>
    <row r="60" spans="1:14" ht="50.25" customHeight="1" x14ac:dyDescent="0.25">
      <c r="A60" s="52"/>
      <c r="B60" s="90"/>
      <c r="C60" s="71"/>
      <c r="D60" s="82"/>
      <c r="E60" s="77" t="s">
        <v>15</v>
      </c>
      <c r="F60" s="67" t="s">
        <v>85</v>
      </c>
      <c r="G60" s="35" t="s">
        <v>23</v>
      </c>
      <c r="H60" s="16">
        <v>1402</v>
      </c>
      <c r="I60" s="16">
        <v>870</v>
      </c>
      <c r="J60" s="38">
        <f t="shared" si="3"/>
        <v>62.054208273894439</v>
      </c>
      <c r="K60" s="54">
        <f>(J60+J61)/2</f>
        <v>66.165430722642228</v>
      </c>
      <c r="L60" s="67" t="s">
        <v>145</v>
      </c>
      <c r="M60" s="56" t="s">
        <v>71</v>
      </c>
      <c r="N60" s="107"/>
    </row>
    <row r="61" spans="1:14" ht="57" customHeight="1" x14ac:dyDescent="0.25">
      <c r="A61" s="52"/>
      <c r="B61" s="90"/>
      <c r="C61" s="72"/>
      <c r="D61" s="82"/>
      <c r="E61" s="56"/>
      <c r="F61" s="68"/>
      <c r="G61" s="23" t="s">
        <v>22</v>
      </c>
      <c r="H61" s="16">
        <v>2964</v>
      </c>
      <c r="I61" s="16">
        <v>2083</v>
      </c>
      <c r="J61" s="38">
        <f t="shared" si="3"/>
        <v>70.276653171390009</v>
      </c>
      <c r="K61" s="55"/>
      <c r="L61" s="69"/>
      <c r="M61" s="57"/>
      <c r="N61" s="107"/>
    </row>
    <row r="62" spans="1:14" ht="45" x14ac:dyDescent="0.25">
      <c r="A62" s="52"/>
      <c r="B62" s="90"/>
      <c r="C62" s="70" t="s">
        <v>38</v>
      </c>
      <c r="D62" s="51" t="s">
        <v>2</v>
      </c>
      <c r="E62" s="27" t="s">
        <v>13</v>
      </c>
      <c r="F62" s="26" t="s">
        <v>144</v>
      </c>
      <c r="G62" s="35" t="s">
        <v>14</v>
      </c>
      <c r="H62" s="35">
        <v>75</v>
      </c>
      <c r="I62" s="35">
        <v>75</v>
      </c>
      <c r="J62" s="38">
        <f>I62/H62*100</f>
        <v>100</v>
      </c>
      <c r="K62" s="54">
        <f>(J62+J63)/2</f>
        <v>100</v>
      </c>
      <c r="L62" s="31"/>
      <c r="M62" s="56" t="s">
        <v>69</v>
      </c>
      <c r="N62" s="107"/>
    </row>
    <row r="63" spans="1:14" ht="30" x14ac:dyDescent="0.25">
      <c r="A63" s="52"/>
      <c r="B63" s="90"/>
      <c r="C63" s="71"/>
      <c r="D63" s="52"/>
      <c r="E63" s="27" t="s">
        <v>13</v>
      </c>
      <c r="F63" s="26" t="s">
        <v>130</v>
      </c>
      <c r="G63" s="35" t="s">
        <v>14</v>
      </c>
      <c r="H63" s="35">
        <v>75</v>
      </c>
      <c r="I63" s="35">
        <v>75</v>
      </c>
      <c r="J63" s="38">
        <v>100</v>
      </c>
      <c r="K63" s="55"/>
      <c r="L63" s="31"/>
      <c r="M63" s="57"/>
      <c r="N63" s="107"/>
    </row>
    <row r="64" spans="1:14" ht="105" x14ac:dyDescent="0.25">
      <c r="A64" s="52"/>
      <c r="B64" s="90"/>
      <c r="C64" s="72"/>
      <c r="D64" s="53"/>
      <c r="E64" s="27" t="s">
        <v>15</v>
      </c>
      <c r="F64" s="26" t="s">
        <v>39</v>
      </c>
      <c r="G64" s="35" t="s">
        <v>22</v>
      </c>
      <c r="H64" s="16">
        <v>10</v>
      </c>
      <c r="I64" s="16">
        <v>4</v>
      </c>
      <c r="J64" s="38">
        <f t="shared" si="3"/>
        <v>40</v>
      </c>
      <c r="K64" s="38">
        <f>J64</f>
        <v>40</v>
      </c>
      <c r="L64" s="26" t="s">
        <v>240</v>
      </c>
      <c r="M64" s="27" t="s">
        <v>71</v>
      </c>
      <c r="N64" s="107"/>
    </row>
    <row r="65" spans="1:14" ht="51" customHeight="1" x14ac:dyDescent="0.25">
      <c r="A65" s="52"/>
      <c r="B65" s="90"/>
      <c r="C65" s="70" t="s">
        <v>98</v>
      </c>
      <c r="D65" s="51" t="s">
        <v>2</v>
      </c>
      <c r="E65" s="27" t="s">
        <v>13</v>
      </c>
      <c r="F65" s="26" t="s">
        <v>144</v>
      </c>
      <c r="G65" s="35" t="s">
        <v>14</v>
      </c>
      <c r="H65" s="35">
        <v>75</v>
      </c>
      <c r="I65" s="35">
        <v>75</v>
      </c>
      <c r="J65" s="38">
        <f>I65/H65*100</f>
        <v>100</v>
      </c>
      <c r="K65" s="54">
        <f>(J65+J66)/2</f>
        <v>100</v>
      </c>
      <c r="L65" s="67"/>
      <c r="M65" s="56" t="s">
        <v>69</v>
      </c>
      <c r="N65" s="107"/>
    </row>
    <row r="66" spans="1:14" ht="34.5" customHeight="1" x14ac:dyDescent="0.25">
      <c r="A66" s="52"/>
      <c r="B66" s="90"/>
      <c r="C66" s="71"/>
      <c r="D66" s="52"/>
      <c r="E66" s="27" t="s">
        <v>13</v>
      </c>
      <c r="F66" s="26" t="s">
        <v>130</v>
      </c>
      <c r="G66" s="35" t="s">
        <v>14</v>
      </c>
      <c r="H66" s="35">
        <v>75</v>
      </c>
      <c r="I66" s="35">
        <v>75</v>
      </c>
      <c r="J66" s="38">
        <v>100</v>
      </c>
      <c r="K66" s="55"/>
      <c r="L66" s="69"/>
      <c r="M66" s="57"/>
      <c r="N66" s="107"/>
    </row>
    <row r="67" spans="1:14" ht="170.25" customHeight="1" x14ac:dyDescent="0.25">
      <c r="A67" s="52"/>
      <c r="B67" s="90"/>
      <c r="C67" s="72"/>
      <c r="D67" s="53"/>
      <c r="E67" s="27" t="s">
        <v>15</v>
      </c>
      <c r="F67" s="26" t="s">
        <v>40</v>
      </c>
      <c r="G67" s="27" t="s">
        <v>19</v>
      </c>
      <c r="H67" s="16">
        <v>265</v>
      </c>
      <c r="I67" s="16">
        <v>123</v>
      </c>
      <c r="J67" s="38">
        <f t="shared" si="3"/>
        <v>46.415094339622641</v>
      </c>
      <c r="K67" s="38">
        <f>J67</f>
        <v>46.415094339622641</v>
      </c>
      <c r="L67" s="31" t="s">
        <v>171</v>
      </c>
      <c r="M67" s="27" t="s">
        <v>72</v>
      </c>
      <c r="N67" s="107"/>
    </row>
    <row r="68" spans="1:14" ht="45" x14ac:dyDescent="0.25">
      <c r="A68" s="52"/>
      <c r="B68" s="90"/>
      <c r="C68" s="70" t="s">
        <v>84</v>
      </c>
      <c r="D68" s="51" t="s">
        <v>2</v>
      </c>
      <c r="E68" s="27" t="s">
        <v>13</v>
      </c>
      <c r="F68" s="26" t="s">
        <v>144</v>
      </c>
      <c r="G68" s="35" t="s">
        <v>14</v>
      </c>
      <c r="H68" s="35">
        <v>75</v>
      </c>
      <c r="I68" s="35">
        <v>75</v>
      </c>
      <c r="J68" s="38">
        <f>I68/H68*100</f>
        <v>100</v>
      </c>
      <c r="K68" s="54">
        <f>(J68+J69)/2</f>
        <v>100</v>
      </c>
      <c r="L68" s="31"/>
      <c r="M68" s="56" t="s">
        <v>69</v>
      </c>
      <c r="N68" s="107"/>
    </row>
    <row r="69" spans="1:14" ht="30" x14ac:dyDescent="0.25">
      <c r="A69" s="52"/>
      <c r="B69" s="90"/>
      <c r="C69" s="71"/>
      <c r="D69" s="52"/>
      <c r="E69" s="27" t="s">
        <v>13</v>
      </c>
      <c r="F69" s="26" t="s">
        <v>130</v>
      </c>
      <c r="G69" s="35" t="s">
        <v>14</v>
      </c>
      <c r="H69" s="35">
        <v>75</v>
      </c>
      <c r="I69" s="35">
        <v>75</v>
      </c>
      <c r="J69" s="38">
        <v>100</v>
      </c>
      <c r="K69" s="55"/>
      <c r="L69" s="31"/>
      <c r="M69" s="57"/>
      <c r="N69" s="107"/>
    </row>
    <row r="70" spans="1:14" ht="135" x14ac:dyDescent="0.25">
      <c r="A70" s="52"/>
      <c r="B70" s="90"/>
      <c r="C70" s="72"/>
      <c r="D70" s="53"/>
      <c r="E70" s="21" t="s">
        <v>15</v>
      </c>
      <c r="F70" s="19" t="s">
        <v>41</v>
      </c>
      <c r="G70" s="23" t="s">
        <v>24</v>
      </c>
      <c r="H70" s="16">
        <v>5100</v>
      </c>
      <c r="I70" s="16">
        <v>4767</v>
      </c>
      <c r="J70" s="38">
        <f t="shared" si="3"/>
        <v>93.470588235294116</v>
      </c>
      <c r="K70" s="38">
        <f>J70</f>
        <v>93.470588235294116</v>
      </c>
      <c r="L70" s="31" t="s">
        <v>172</v>
      </c>
      <c r="M70" s="27" t="s">
        <v>73</v>
      </c>
      <c r="N70" s="107"/>
    </row>
    <row r="71" spans="1:14" ht="45" x14ac:dyDescent="0.25">
      <c r="A71" s="52"/>
      <c r="B71" s="90"/>
      <c r="C71" s="73" t="s">
        <v>42</v>
      </c>
      <c r="D71" s="51" t="s">
        <v>2</v>
      </c>
      <c r="E71" s="27" t="s">
        <v>13</v>
      </c>
      <c r="F71" s="26" t="s">
        <v>144</v>
      </c>
      <c r="G71" s="35" t="s">
        <v>14</v>
      </c>
      <c r="H71" s="35">
        <v>75</v>
      </c>
      <c r="I71" s="35">
        <v>75</v>
      </c>
      <c r="J71" s="38">
        <f>I71/H71*100</f>
        <v>100</v>
      </c>
      <c r="K71" s="54">
        <f>(J71+J72)/2</f>
        <v>100</v>
      </c>
      <c r="L71" s="97"/>
      <c r="M71" s="56" t="s">
        <v>69</v>
      </c>
      <c r="N71" s="107"/>
    </row>
    <row r="72" spans="1:14" ht="30" x14ac:dyDescent="0.25">
      <c r="A72" s="52"/>
      <c r="B72" s="90"/>
      <c r="C72" s="73"/>
      <c r="D72" s="53"/>
      <c r="E72" s="27" t="s">
        <v>13</v>
      </c>
      <c r="F72" s="26" t="s">
        <v>130</v>
      </c>
      <c r="G72" s="35" t="s">
        <v>14</v>
      </c>
      <c r="H72" s="35">
        <v>75</v>
      </c>
      <c r="I72" s="35">
        <v>75</v>
      </c>
      <c r="J72" s="38">
        <v>100</v>
      </c>
      <c r="K72" s="55"/>
      <c r="L72" s="98"/>
      <c r="M72" s="57"/>
      <c r="N72" s="107"/>
    </row>
    <row r="73" spans="1:14" ht="45" x14ac:dyDescent="0.25">
      <c r="A73" s="52"/>
      <c r="B73" s="90"/>
      <c r="C73" s="73"/>
      <c r="D73" s="35" t="s">
        <v>2</v>
      </c>
      <c r="E73" s="27" t="s">
        <v>15</v>
      </c>
      <c r="F73" s="28" t="s">
        <v>42</v>
      </c>
      <c r="G73" s="35" t="s">
        <v>43</v>
      </c>
      <c r="H73" s="16">
        <v>900</v>
      </c>
      <c r="I73" s="16">
        <v>1000</v>
      </c>
      <c r="J73" s="38">
        <f t="shared" si="3"/>
        <v>111.11111111111111</v>
      </c>
      <c r="K73" s="38">
        <f>J73</f>
        <v>111.11111111111111</v>
      </c>
      <c r="L73" s="26" t="s">
        <v>173</v>
      </c>
      <c r="M73" s="27" t="s">
        <v>74</v>
      </c>
      <c r="N73" s="108"/>
    </row>
    <row r="74" spans="1:14" ht="30" x14ac:dyDescent="0.25">
      <c r="A74" s="52"/>
      <c r="B74" s="90"/>
      <c r="C74" s="84" t="s">
        <v>63</v>
      </c>
      <c r="D74" s="51" t="s">
        <v>2</v>
      </c>
      <c r="E74" s="27" t="s">
        <v>13</v>
      </c>
      <c r="F74" s="28"/>
      <c r="G74" s="35"/>
      <c r="H74" s="35"/>
      <c r="I74" s="35"/>
      <c r="J74" s="38"/>
      <c r="K74" s="38">
        <f>(K51+K62+K65+K68+K71)/5</f>
        <v>100</v>
      </c>
      <c r="L74" s="26"/>
      <c r="M74" s="27"/>
      <c r="N74" s="50"/>
    </row>
    <row r="75" spans="1:14" ht="30" x14ac:dyDescent="0.25">
      <c r="A75" s="53"/>
      <c r="B75" s="91"/>
      <c r="C75" s="85"/>
      <c r="D75" s="53"/>
      <c r="E75" s="27" t="s">
        <v>15</v>
      </c>
      <c r="F75" s="28"/>
      <c r="G75" s="35"/>
      <c r="H75" s="35"/>
      <c r="I75" s="35"/>
      <c r="J75" s="38"/>
      <c r="K75" s="38">
        <f>(J53+J54+J56+J57+J58+J59+J60+J61+J64+J67+J70+J73)/12</f>
        <v>80.608108682070565</v>
      </c>
      <c r="L75" s="26"/>
      <c r="M75" s="27"/>
      <c r="N75" s="50"/>
    </row>
    <row r="76" spans="1:14" ht="45" customHeight="1" x14ac:dyDescent="0.25">
      <c r="A76" s="51">
        <v>9</v>
      </c>
      <c r="B76" s="56" t="s">
        <v>44</v>
      </c>
      <c r="C76" s="70" t="s">
        <v>131</v>
      </c>
      <c r="D76" s="51" t="s">
        <v>2</v>
      </c>
      <c r="E76" s="27" t="s">
        <v>13</v>
      </c>
      <c r="F76" s="26" t="s">
        <v>144</v>
      </c>
      <c r="G76" s="35" t="s">
        <v>14</v>
      </c>
      <c r="H76" s="35">
        <v>75</v>
      </c>
      <c r="I76" s="35">
        <v>75</v>
      </c>
      <c r="J76" s="38">
        <f>I76/H76*100</f>
        <v>100</v>
      </c>
      <c r="K76" s="54">
        <f>(J76+J77)/2</f>
        <v>100</v>
      </c>
      <c r="L76" s="26"/>
      <c r="M76" s="27" t="s">
        <v>69</v>
      </c>
      <c r="N76" s="113">
        <f>(K76+K78+K80+K82+K84+K85+K87+K88+K89+K91+K93+K94+K96+K97+K99+K100+K102+K103+K104+K106+K107+K109)/22</f>
        <v>89.765667153251059</v>
      </c>
    </row>
    <row r="77" spans="1:14" ht="30" x14ac:dyDescent="0.25">
      <c r="A77" s="52"/>
      <c r="B77" s="66"/>
      <c r="C77" s="71"/>
      <c r="D77" s="52"/>
      <c r="E77" s="27" t="s">
        <v>13</v>
      </c>
      <c r="F77" s="26" t="s">
        <v>130</v>
      </c>
      <c r="G77" s="35" t="s">
        <v>14</v>
      </c>
      <c r="H77" s="35">
        <v>75</v>
      </c>
      <c r="I77" s="35">
        <v>75</v>
      </c>
      <c r="J77" s="38">
        <v>100</v>
      </c>
      <c r="K77" s="55"/>
      <c r="L77" s="28"/>
      <c r="M77" s="27" t="s">
        <v>69</v>
      </c>
      <c r="N77" s="114"/>
    </row>
    <row r="78" spans="1:14" ht="23.25" customHeight="1" x14ac:dyDescent="0.25">
      <c r="A78" s="52"/>
      <c r="B78" s="66"/>
      <c r="C78" s="71"/>
      <c r="D78" s="52"/>
      <c r="E78" s="77" t="s">
        <v>15</v>
      </c>
      <c r="F78" s="67" t="s">
        <v>101</v>
      </c>
      <c r="G78" s="27" t="s">
        <v>23</v>
      </c>
      <c r="H78" s="36">
        <v>1762</v>
      </c>
      <c r="I78" s="36">
        <v>1451</v>
      </c>
      <c r="J78" s="38">
        <f t="shared" ref="J78:J83" si="4">I78/H78*100</f>
        <v>82.349602724177075</v>
      </c>
      <c r="K78" s="105">
        <f>(J78+J79)/2</f>
        <v>72.972899527490512</v>
      </c>
      <c r="L78" s="67" t="s">
        <v>145</v>
      </c>
      <c r="M78" s="56" t="s">
        <v>71</v>
      </c>
      <c r="N78" s="114"/>
    </row>
    <row r="79" spans="1:14" ht="20.25" customHeight="1" x14ac:dyDescent="0.25">
      <c r="A79" s="52"/>
      <c r="B79" s="66"/>
      <c r="C79" s="71"/>
      <c r="D79" s="52"/>
      <c r="E79" s="77"/>
      <c r="F79" s="69"/>
      <c r="G79" s="27" t="s">
        <v>82</v>
      </c>
      <c r="H79" s="36">
        <v>10411</v>
      </c>
      <c r="I79" s="36">
        <v>6621</v>
      </c>
      <c r="J79" s="38">
        <f t="shared" si="4"/>
        <v>63.596196330803956</v>
      </c>
      <c r="K79" s="105"/>
      <c r="L79" s="68"/>
      <c r="M79" s="66"/>
      <c r="N79" s="114"/>
    </row>
    <row r="80" spans="1:14" ht="30" customHeight="1" x14ac:dyDescent="0.25">
      <c r="A80" s="52"/>
      <c r="B80" s="66"/>
      <c r="C80" s="71"/>
      <c r="D80" s="52"/>
      <c r="E80" s="56" t="s">
        <v>15</v>
      </c>
      <c r="F80" s="67" t="s">
        <v>36</v>
      </c>
      <c r="G80" s="35" t="s">
        <v>23</v>
      </c>
      <c r="H80" s="36">
        <v>1006</v>
      </c>
      <c r="I80" s="36">
        <v>499</v>
      </c>
      <c r="J80" s="38">
        <f t="shared" si="4"/>
        <v>49.602385685884691</v>
      </c>
      <c r="K80" s="54">
        <f>(J80+J81)/2</f>
        <v>75.024906489474787</v>
      </c>
      <c r="L80" s="68"/>
      <c r="M80" s="27" t="s">
        <v>71</v>
      </c>
      <c r="N80" s="114"/>
    </row>
    <row r="81" spans="1:14" ht="30" x14ac:dyDescent="0.25">
      <c r="A81" s="52"/>
      <c r="B81" s="66"/>
      <c r="C81" s="71"/>
      <c r="D81" s="52"/>
      <c r="E81" s="57"/>
      <c r="F81" s="69"/>
      <c r="G81" s="35" t="s">
        <v>22</v>
      </c>
      <c r="H81" s="36">
        <v>2682</v>
      </c>
      <c r="I81" s="36">
        <v>2694</v>
      </c>
      <c r="J81" s="38">
        <f t="shared" si="4"/>
        <v>100.44742729306489</v>
      </c>
      <c r="K81" s="55"/>
      <c r="L81" s="68"/>
      <c r="M81" s="27" t="s">
        <v>71</v>
      </c>
      <c r="N81" s="114"/>
    </row>
    <row r="82" spans="1:14" ht="21" customHeight="1" x14ac:dyDescent="0.25">
      <c r="A82" s="52"/>
      <c r="B82" s="66"/>
      <c r="C82" s="71"/>
      <c r="D82" s="52"/>
      <c r="E82" s="77" t="s">
        <v>15</v>
      </c>
      <c r="F82" s="97" t="s">
        <v>37</v>
      </c>
      <c r="G82" s="35" t="s">
        <v>23</v>
      </c>
      <c r="H82" s="36">
        <v>3055</v>
      </c>
      <c r="I82" s="36">
        <v>2680</v>
      </c>
      <c r="J82" s="38">
        <f t="shared" si="4"/>
        <v>87.72504091653029</v>
      </c>
      <c r="K82" s="54">
        <f>(J83+J82)/2</f>
        <v>81.08322890513162</v>
      </c>
      <c r="L82" s="68"/>
      <c r="M82" s="56" t="s">
        <v>71</v>
      </c>
      <c r="N82" s="114"/>
    </row>
    <row r="83" spans="1:14" ht="22.5" customHeight="1" x14ac:dyDescent="0.25">
      <c r="A83" s="52"/>
      <c r="B83" s="66"/>
      <c r="C83" s="71"/>
      <c r="D83" s="52"/>
      <c r="E83" s="77"/>
      <c r="F83" s="98"/>
      <c r="G83" s="35" t="s">
        <v>22</v>
      </c>
      <c r="H83" s="36">
        <v>9175</v>
      </c>
      <c r="I83" s="36">
        <v>6830</v>
      </c>
      <c r="J83" s="38">
        <f t="shared" si="4"/>
        <v>74.441416893732963</v>
      </c>
      <c r="K83" s="55"/>
      <c r="L83" s="69"/>
      <c r="M83" s="66"/>
      <c r="N83" s="114"/>
    </row>
    <row r="84" spans="1:14" ht="30" x14ac:dyDescent="0.25">
      <c r="A84" s="52"/>
      <c r="B84" s="66"/>
      <c r="C84" s="71"/>
      <c r="D84" s="52"/>
      <c r="E84" s="27" t="s">
        <v>15</v>
      </c>
      <c r="F84" s="26" t="s">
        <v>47</v>
      </c>
      <c r="G84" s="27" t="s">
        <v>22</v>
      </c>
      <c r="H84" s="36">
        <v>4025</v>
      </c>
      <c r="I84" s="36">
        <v>4025</v>
      </c>
      <c r="J84" s="38">
        <f t="shared" ref="J84" si="5">I84/H84*100</f>
        <v>100</v>
      </c>
      <c r="K84" s="38">
        <f>J84</f>
        <v>100</v>
      </c>
      <c r="L84" s="28"/>
      <c r="M84" s="66"/>
      <c r="N84" s="114"/>
    </row>
    <row r="85" spans="1:14" ht="24.75" customHeight="1" x14ac:dyDescent="0.25">
      <c r="A85" s="52"/>
      <c r="B85" s="66"/>
      <c r="C85" s="71"/>
      <c r="D85" s="52"/>
      <c r="E85" s="77" t="s">
        <v>15</v>
      </c>
      <c r="F85" s="86" t="s">
        <v>85</v>
      </c>
      <c r="G85" s="35" t="s">
        <v>23</v>
      </c>
      <c r="H85" s="36">
        <v>4125</v>
      </c>
      <c r="I85" s="36">
        <v>1077</v>
      </c>
      <c r="J85" s="38">
        <f>I85/H85*100</f>
        <v>26.109090909090909</v>
      </c>
      <c r="K85" s="54">
        <f>(J85+J86)/2</f>
        <v>54.10910998759897</v>
      </c>
      <c r="L85" s="67" t="s">
        <v>177</v>
      </c>
      <c r="M85" s="66"/>
      <c r="N85" s="114"/>
    </row>
    <row r="86" spans="1:14" ht="22.5" customHeight="1" x14ac:dyDescent="0.25">
      <c r="A86" s="52"/>
      <c r="B86" s="66"/>
      <c r="C86" s="71"/>
      <c r="D86" s="52"/>
      <c r="E86" s="77"/>
      <c r="F86" s="86"/>
      <c r="G86" s="35" t="s">
        <v>22</v>
      </c>
      <c r="H86" s="36">
        <v>1906</v>
      </c>
      <c r="I86" s="36">
        <v>1565</v>
      </c>
      <c r="J86" s="38">
        <f>I86/H86*100</f>
        <v>82.10912906610703</v>
      </c>
      <c r="K86" s="55"/>
      <c r="L86" s="68"/>
      <c r="M86" s="57"/>
      <c r="N86" s="114"/>
    </row>
    <row r="87" spans="1:14" ht="30" x14ac:dyDescent="0.25">
      <c r="A87" s="52"/>
      <c r="B87" s="66"/>
      <c r="C87" s="71"/>
      <c r="D87" s="52"/>
      <c r="E87" s="27" t="s">
        <v>15</v>
      </c>
      <c r="F87" s="26" t="s">
        <v>95</v>
      </c>
      <c r="G87" s="35" t="s">
        <v>22</v>
      </c>
      <c r="H87" s="16">
        <v>1240</v>
      </c>
      <c r="I87" s="16">
        <v>996</v>
      </c>
      <c r="J87" s="38">
        <f>I87/H87*100</f>
        <v>80.322580645161295</v>
      </c>
      <c r="K87" s="33">
        <f>J87</f>
        <v>80.322580645161295</v>
      </c>
      <c r="L87" s="68"/>
      <c r="M87" s="56" t="s">
        <v>71</v>
      </c>
      <c r="N87" s="114"/>
    </row>
    <row r="88" spans="1:14" ht="30" x14ac:dyDescent="0.25">
      <c r="A88" s="52"/>
      <c r="B88" s="66"/>
      <c r="C88" s="71"/>
      <c r="D88" s="52"/>
      <c r="E88" s="27" t="s">
        <v>15</v>
      </c>
      <c r="F88" s="30" t="s">
        <v>133</v>
      </c>
      <c r="G88" s="35" t="s">
        <v>22</v>
      </c>
      <c r="H88" s="36">
        <v>1200</v>
      </c>
      <c r="I88" s="36">
        <v>1049</v>
      </c>
      <c r="J88" s="38">
        <f>I88/H88*100</f>
        <v>87.416666666666671</v>
      </c>
      <c r="K88" s="40">
        <f>J88</f>
        <v>87.416666666666671</v>
      </c>
      <c r="L88" s="68"/>
      <c r="M88" s="57"/>
      <c r="N88" s="114"/>
    </row>
    <row r="89" spans="1:14" ht="27" customHeight="1" x14ac:dyDescent="0.25">
      <c r="A89" s="52"/>
      <c r="B89" s="66"/>
      <c r="C89" s="71"/>
      <c r="D89" s="52"/>
      <c r="E89" s="56" t="s">
        <v>15</v>
      </c>
      <c r="F89" s="67" t="s">
        <v>106</v>
      </c>
      <c r="G89" s="35" t="s">
        <v>23</v>
      </c>
      <c r="H89" s="36">
        <v>1233</v>
      </c>
      <c r="I89" s="36">
        <v>29</v>
      </c>
      <c r="J89" s="38">
        <f>I89/H89*100</f>
        <v>2.3519870235198703</v>
      </c>
      <c r="K89" s="54">
        <f>(J89+J90)/2</f>
        <v>22.891321978913219</v>
      </c>
      <c r="L89" s="68"/>
      <c r="M89" s="56" t="s">
        <v>114</v>
      </c>
      <c r="N89" s="114"/>
    </row>
    <row r="90" spans="1:14" ht="32.25" customHeight="1" x14ac:dyDescent="0.25">
      <c r="A90" s="52"/>
      <c r="B90" s="66"/>
      <c r="C90" s="72"/>
      <c r="D90" s="53"/>
      <c r="E90" s="57"/>
      <c r="F90" s="69"/>
      <c r="G90" s="35" t="s">
        <v>22</v>
      </c>
      <c r="H90" s="6">
        <v>274</v>
      </c>
      <c r="I90" s="6">
        <v>119</v>
      </c>
      <c r="J90" s="38">
        <f>(I90/H90)*100</f>
        <v>43.430656934306569</v>
      </c>
      <c r="K90" s="55"/>
      <c r="L90" s="69"/>
      <c r="M90" s="57"/>
      <c r="N90" s="114"/>
    </row>
    <row r="91" spans="1:14" ht="45" customHeight="1" x14ac:dyDescent="0.25">
      <c r="A91" s="52"/>
      <c r="B91" s="66"/>
      <c r="C91" s="70" t="s">
        <v>38</v>
      </c>
      <c r="D91" s="51" t="s">
        <v>2</v>
      </c>
      <c r="E91" s="27" t="s">
        <v>13</v>
      </c>
      <c r="F91" s="26" t="s">
        <v>144</v>
      </c>
      <c r="G91" s="35" t="s">
        <v>14</v>
      </c>
      <c r="H91" s="35">
        <v>75</v>
      </c>
      <c r="I91" s="35">
        <v>75</v>
      </c>
      <c r="J91" s="38">
        <f>I91/H91*100</f>
        <v>100</v>
      </c>
      <c r="K91" s="54">
        <f>(J91+J92)/2</f>
        <v>100</v>
      </c>
      <c r="L91" s="26"/>
      <c r="M91" s="56" t="s">
        <v>69</v>
      </c>
      <c r="N91" s="114"/>
    </row>
    <row r="92" spans="1:14" ht="44.25" customHeight="1" x14ac:dyDescent="0.25">
      <c r="A92" s="52"/>
      <c r="B92" s="66"/>
      <c r="C92" s="71"/>
      <c r="D92" s="52"/>
      <c r="E92" s="27" t="s">
        <v>13</v>
      </c>
      <c r="F92" s="26" t="s">
        <v>130</v>
      </c>
      <c r="G92" s="35" t="s">
        <v>14</v>
      </c>
      <c r="H92" s="35">
        <v>75</v>
      </c>
      <c r="I92" s="35">
        <v>75</v>
      </c>
      <c r="J92" s="38">
        <v>100</v>
      </c>
      <c r="K92" s="55"/>
      <c r="L92" s="26"/>
      <c r="M92" s="57"/>
      <c r="N92" s="114"/>
    </row>
    <row r="93" spans="1:14" ht="111.75" customHeight="1" x14ac:dyDescent="0.25">
      <c r="A93" s="52"/>
      <c r="B93" s="66"/>
      <c r="C93" s="72"/>
      <c r="D93" s="53"/>
      <c r="E93" s="27" t="s">
        <v>15</v>
      </c>
      <c r="F93" s="26" t="s">
        <v>91</v>
      </c>
      <c r="G93" s="35" t="s">
        <v>22</v>
      </c>
      <c r="H93" s="36">
        <v>230</v>
      </c>
      <c r="I93" s="36">
        <v>306</v>
      </c>
      <c r="J93" s="38">
        <f>I93/H93*100</f>
        <v>133.04347826086956</v>
      </c>
      <c r="K93" s="38">
        <f>J93</f>
        <v>133.04347826086956</v>
      </c>
      <c r="L93" s="5" t="s">
        <v>241</v>
      </c>
      <c r="M93" s="56" t="s">
        <v>71</v>
      </c>
      <c r="N93" s="114"/>
    </row>
    <row r="94" spans="1:14" ht="45" x14ac:dyDescent="0.25">
      <c r="A94" s="52"/>
      <c r="B94" s="66"/>
      <c r="C94" s="70" t="s">
        <v>180</v>
      </c>
      <c r="D94" s="51" t="s">
        <v>2</v>
      </c>
      <c r="E94" s="27" t="s">
        <v>13</v>
      </c>
      <c r="F94" s="26" t="s">
        <v>144</v>
      </c>
      <c r="G94" s="35" t="s">
        <v>14</v>
      </c>
      <c r="H94" s="35">
        <v>75</v>
      </c>
      <c r="I94" s="35">
        <v>75</v>
      </c>
      <c r="J94" s="38">
        <f>I94/H94*100</f>
        <v>100</v>
      </c>
      <c r="K94" s="54">
        <f>(J94+J95)/2</f>
        <v>100</v>
      </c>
      <c r="L94" s="26"/>
      <c r="M94" s="66"/>
      <c r="N94" s="114"/>
    </row>
    <row r="95" spans="1:14" ht="30" x14ac:dyDescent="0.25">
      <c r="A95" s="52"/>
      <c r="B95" s="66"/>
      <c r="C95" s="71"/>
      <c r="D95" s="52"/>
      <c r="E95" s="27" t="s">
        <v>13</v>
      </c>
      <c r="F95" s="26" t="s">
        <v>130</v>
      </c>
      <c r="G95" s="35" t="s">
        <v>14</v>
      </c>
      <c r="H95" s="35">
        <v>75</v>
      </c>
      <c r="I95" s="35">
        <v>75</v>
      </c>
      <c r="J95" s="38">
        <v>100</v>
      </c>
      <c r="K95" s="55"/>
      <c r="L95" s="26"/>
      <c r="M95" s="66"/>
      <c r="N95" s="114"/>
    </row>
    <row r="96" spans="1:14" ht="120" x14ac:dyDescent="0.25">
      <c r="A96" s="52"/>
      <c r="B96" s="66"/>
      <c r="C96" s="72"/>
      <c r="D96" s="53"/>
      <c r="E96" s="21" t="s">
        <v>15</v>
      </c>
      <c r="F96" s="18" t="s">
        <v>179</v>
      </c>
      <c r="G96" s="21" t="s">
        <v>83</v>
      </c>
      <c r="H96" s="7">
        <v>100</v>
      </c>
      <c r="I96" s="7">
        <v>69</v>
      </c>
      <c r="J96" s="38">
        <f>I96/H96*100</f>
        <v>69</v>
      </c>
      <c r="K96" s="38">
        <f>J96</f>
        <v>69</v>
      </c>
      <c r="L96" s="26" t="s">
        <v>175</v>
      </c>
      <c r="M96" s="66"/>
      <c r="N96" s="114"/>
    </row>
    <row r="97" spans="1:14" ht="57" customHeight="1" x14ac:dyDescent="0.25">
      <c r="A97" s="52"/>
      <c r="B97" s="66"/>
      <c r="C97" s="70" t="s">
        <v>181</v>
      </c>
      <c r="D97" s="51" t="s">
        <v>2</v>
      </c>
      <c r="E97" s="27" t="s">
        <v>13</v>
      </c>
      <c r="F97" s="26" t="s">
        <v>144</v>
      </c>
      <c r="G97" s="35" t="s">
        <v>14</v>
      </c>
      <c r="H97" s="35">
        <v>75</v>
      </c>
      <c r="I97" s="35">
        <v>75</v>
      </c>
      <c r="J97" s="38">
        <f>I97/H97*100</f>
        <v>100</v>
      </c>
      <c r="K97" s="54">
        <f>(J97+J98)/2</f>
        <v>100</v>
      </c>
      <c r="L97" s="26"/>
      <c r="M97" s="66"/>
      <c r="N97" s="114"/>
    </row>
    <row r="98" spans="1:14" ht="49.5" customHeight="1" x14ac:dyDescent="0.25">
      <c r="A98" s="52"/>
      <c r="B98" s="66"/>
      <c r="C98" s="71"/>
      <c r="D98" s="52"/>
      <c r="E98" s="27" t="s">
        <v>13</v>
      </c>
      <c r="F98" s="26" t="s">
        <v>130</v>
      </c>
      <c r="G98" s="35" t="s">
        <v>14</v>
      </c>
      <c r="H98" s="35">
        <v>75</v>
      </c>
      <c r="I98" s="35">
        <v>75</v>
      </c>
      <c r="J98" s="38">
        <v>100</v>
      </c>
      <c r="K98" s="55"/>
      <c r="L98" s="26"/>
      <c r="M98" s="66"/>
      <c r="N98" s="114"/>
    </row>
    <row r="99" spans="1:14" ht="78.75" customHeight="1" x14ac:dyDescent="0.25">
      <c r="A99" s="52"/>
      <c r="B99" s="66"/>
      <c r="C99" s="72"/>
      <c r="D99" s="53"/>
      <c r="E99" s="21" t="s">
        <v>15</v>
      </c>
      <c r="F99" s="30" t="s">
        <v>182</v>
      </c>
      <c r="G99" s="21" t="s">
        <v>83</v>
      </c>
      <c r="H99" s="7">
        <v>676</v>
      </c>
      <c r="I99" s="7">
        <v>586</v>
      </c>
      <c r="J99" s="38">
        <f>I99/H99*100</f>
        <v>86.68639053254438</v>
      </c>
      <c r="K99" s="38">
        <f>J99</f>
        <v>86.68639053254438</v>
      </c>
      <c r="L99" s="26" t="s">
        <v>175</v>
      </c>
      <c r="M99" s="66"/>
      <c r="N99" s="114"/>
    </row>
    <row r="100" spans="1:14" ht="45" x14ac:dyDescent="0.25">
      <c r="A100" s="52"/>
      <c r="B100" s="66"/>
      <c r="C100" s="70" t="s">
        <v>98</v>
      </c>
      <c r="D100" s="51" t="s">
        <v>2</v>
      </c>
      <c r="E100" s="27" t="s">
        <v>13</v>
      </c>
      <c r="F100" s="26" t="s">
        <v>144</v>
      </c>
      <c r="G100" s="35" t="s">
        <v>14</v>
      </c>
      <c r="H100" s="35">
        <v>75</v>
      </c>
      <c r="I100" s="35">
        <v>75</v>
      </c>
      <c r="J100" s="38">
        <f>I100/H100*100</f>
        <v>100</v>
      </c>
      <c r="K100" s="54">
        <f>(J100+J101)/2</f>
        <v>100</v>
      </c>
      <c r="L100" s="31"/>
      <c r="M100" s="66"/>
      <c r="N100" s="114"/>
    </row>
    <row r="101" spans="1:14" ht="30" x14ac:dyDescent="0.25">
      <c r="A101" s="52"/>
      <c r="B101" s="66"/>
      <c r="C101" s="71"/>
      <c r="D101" s="52"/>
      <c r="E101" s="27" t="s">
        <v>13</v>
      </c>
      <c r="F101" s="26" t="s">
        <v>130</v>
      </c>
      <c r="G101" s="35" t="s">
        <v>14</v>
      </c>
      <c r="H101" s="35">
        <v>75</v>
      </c>
      <c r="I101" s="35">
        <v>75</v>
      </c>
      <c r="J101" s="38">
        <v>100</v>
      </c>
      <c r="K101" s="55"/>
      <c r="L101" s="31"/>
      <c r="M101" s="66"/>
      <c r="N101" s="114"/>
    </row>
    <row r="102" spans="1:14" ht="90" x14ac:dyDescent="0.25">
      <c r="A102" s="52"/>
      <c r="B102" s="66"/>
      <c r="C102" s="72"/>
      <c r="D102" s="52"/>
      <c r="E102" s="27" t="s">
        <v>15</v>
      </c>
      <c r="F102" s="26" t="s">
        <v>242</v>
      </c>
      <c r="G102" s="27" t="s">
        <v>19</v>
      </c>
      <c r="H102" s="36">
        <v>317</v>
      </c>
      <c r="I102" s="36">
        <v>523</v>
      </c>
      <c r="J102" s="38">
        <f>I102/H102*100</f>
        <v>164.98422712933754</v>
      </c>
      <c r="K102" s="38">
        <f>J102</f>
        <v>164.98422712933754</v>
      </c>
      <c r="L102" s="31"/>
      <c r="M102" s="66"/>
      <c r="N102" s="114"/>
    </row>
    <row r="103" spans="1:14" ht="135" x14ac:dyDescent="0.25">
      <c r="A103" s="52"/>
      <c r="B103" s="66"/>
      <c r="C103" s="49" t="s">
        <v>126</v>
      </c>
      <c r="D103" s="53"/>
      <c r="E103" s="27" t="s">
        <v>15</v>
      </c>
      <c r="F103" s="142" t="s">
        <v>126</v>
      </c>
      <c r="G103" s="27" t="s">
        <v>19</v>
      </c>
      <c r="H103" s="36">
        <v>608</v>
      </c>
      <c r="I103" s="36">
        <v>359</v>
      </c>
      <c r="J103" s="38">
        <f>I103/H103*100</f>
        <v>59.046052631578952</v>
      </c>
      <c r="K103" s="38">
        <f>J103</f>
        <v>59.046052631578952</v>
      </c>
      <c r="L103" s="31" t="s">
        <v>183</v>
      </c>
      <c r="M103" s="66"/>
      <c r="N103" s="114"/>
    </row>
    <row r="104" spans="1:14" ht="45" x14ac:dyDescent="0.25">
      <c r="A104" s="52"/>
      <c r="B104" s="66"/>
      <c r="C104" s="70" t="s">
        <v>84</v>
      </c>
      <c r="D104" s="51" t="s">
        <v>2</v>
      </c>
      <c r="E104" s="27" t="s">
        <v>13</v>
      </c>
      <c r="F104" s="26" t="s">
        <v>144</v>
      </c>
      <c r="G104" s="35" t="s">
        <v>14</v>
      </c>
      <c r="H104" s="35">
        <v>75</v>
      </c>
      <c r="I104" s="35">
        <v>75</v>
      </c>
      <c r="J104" s="38">
        <f>I104/H104*100</f>
        <v>100</v>
      </c>
      <c r="K104" s="54">
        <f>(J104+J105)/2</f>
        <v>100</v>
      </c>
      <c r="L104" s="31"/>
      <c r="M104" s="66"/>
      <c r="N104" s="114"/>
    </row>
    <row r="105" spans="1:14" ht="30" x14ac:dyDescent="0.25">
      <c r="A105" s="52"/>
      <c r="B105" s="66"/>
      <c r="C105" s="71"/>
      <c r="D105" s="52"/>
      <c r="E105" s="27" t="s">
        <v>13</v>
      </c>
      <c r="F105" s="26" t="s">
        <v>130</v>
      </c>
      <c r="G105" s="35" t="s">
        <v>14</v>
      </c>
      <c r="H105" s="35">
        <v>75</v>
      </c>
      <c r="I105" s="35">
        <v>75</v>
      </c>
      <c r="J105" s="38">
        <v>100</v>
      </c>
      <c r="K105" s="55"/>
      <c r="L105" s="31"/>
      <c r="M105" s="66"/>
      <c r="N105" s="114"/>
    </row>
    <row r="106" spans="1:14" ht="98.25" customHeight="1" x14ac:dyDescent="0.25">
      <c r="A106" s="52"/>
      <c r="B106" s="66"/>
      <c r="C106" s="72"/>
      <c r="D106" s="53"/>
      <c r="E106" s="27" t="s">
        <v>15</v>
      </c>
      <c r="F106" s="28" t="s">
        <v>86</v>
      </c>
      <c r="G106" s="35" t="s">
        <v>24</v>
      </c>
      <c r="H106" s="36">
        <v>10200</v>
      </c>
      <c r="I106" s="36">
        <v>9550</v>
      </c>
      <c r="J106" s="38">
        <f t="shared" ref="J106" si="6">I106/H106*100</f>
        <v>93.627450980392155</v>
      </c>
      <c r="K106" s="38">
        <f t="shared" ref="K106:K109" si="7">J106</f>
        <v>93.627450980392155</v>
      </c>
      <c r="L106" s="26" t="s">
        <v>174</v>
      </c>
      <c r="M106" s="66"/>
      <c r="N106" s="114"/>
    </row>
    <row r="107" spans="1:14" ht="45" x14ac:dyDescent="0.25">
      <c r="A107" s="52"/>
      <c r="B107" s="66"/>
      <c r="C107" s="70" t="s">
        <v>42</v>
      </c>
      <c r="D107" s="51" t="s">
        <v>2</v>
      </c>
      <c r="E107" s="27" t="s">
        <v>13</v>
      </c>
      <c r="F107" s="26" t="s">
        <v>144</v>
      </c>
      <c r="G107" s="35" t="s">
        <v>14</v>
      </c>
      <c r="H107" s="35">
        <v>75</v>
      </c>
      <c r="I107" s="35">
        <v>75</v>
      </c>
      <c r="J107" s="38">
        <f>I107/H107*100</f>
        <v>100</v>
      </c>
      <c r="K107" s="54">
        <f>(J107+J108)/2</f>
        <v>100</v>
      </c>
      <c r="L107" s="26"/>
      <c r="M107" s="66"/>
      <c r="N107" s="114"/>
    </row>
    <row r="108" spans="1:14" ht="30" x14ac:dyDescent="0.25">
      <c r="A108" s="52"/>
      <c r="B108" s="66"/>
      <c r="C108" s="71"/>
      <c r="D108" s="52"/>
      <c r="E108" s="27" t="s">
        <v>13</v>
      </c>
      <c r="F108" s="26" t="s">
        <v>130</v>
      </c>
      <c r="G108" s="35" t="s">
        <v>14</v>
      </c>
      <c r="H108" s="35">
        <v>75</v>
      </c>
      <c r="I108" s="35">
        <v>75</v>
      </c>
      <c r="J108" s="38">
        <v>100</v>
      </c>
      <c r="K108" s="55"/>
      <c r="L108" s="26"/>
      <c r="M108" s="66"/>
      <c r="N108" s="114"/>
    </row>
    <row r="109" spans="1:14" ht="30" x14ac:dyDescent="0.25">
      <c r="A109" s="52"/>
      <c r="B109" s="66"/>
      <c r="C109" s="72"/>
      <c r="D109" s="53"/>
      <c r="E109" s="27" t="s">
        <v>15</v>
      </c>
      <c r="F109" s="28" t="s">
        <v>42</v>
      </c>
      <c r="G109" s="35" t="s">
        <v>43</v>
      </c>
      <c r="H109" s="36">
        <v>2200</v>
      </c>
      <c r="I109" s="36">
        <v>2082</v>
      </c>
      <c r="J109" s="38">
        <f>I109/H109*100</f>
        <v>94.63636363636364</v>
      </c>
      <c r="K109" s="38">
        <f t="shared" si="7"/>
        <v>94.63636363636364</v>
      </c>
      <c r="L109" s="26"/>
      <c r="M109" s="57"/>
      <c r="N109" s="114"/>
    </row>
    <row r="110" spans="1:14" ht="30" x14ac:dyDescent="0.25">
      <c r="A110" s="52"/>
      <c r="B110" s="66"/>
      <c r="C110" s="84" t="s">
        <v>63</v>
      </c>
      <c r="D110" s="51" t="s">
        <v>2</v>
      </c>
      <c r="E110" s="27" t="s">
        <v>13</v>
      </c>
      <c r="F110" s="28"/>
      <c r="G110" s="35"/>
      <c r="H110" s="35"/>
      <c r="I110" s="35"/>
      <c r="J110" s="38"/>
      <c r="K110" s="38">
        <f>(K76+K91+K94+K97+K100+K104+K107)/7</f>
        <v>100</v>
      </c>
      <c r="L110" s="28"/>
      <c r="M110" s="35"/>
      <c r="N110" s="114"/>
    </row>
    <row r="111" spans="1:14" ht="30" x14ac:dyDescent="0.25">
      <c r="A111" s="53"/>
      <c r="B111" s="57"/>
      <c r="C111" s="85"/>
      <c r="D111" s="53"/>
      <c r="E111" s="27" t="s">
        <v>15</v>
      </c>
      <c r="F111" s="28"/>
      <c r="G111" s="35"/>
      <c r="H111" s="35"/>
      <c r="I111" s="35"/>
      <c r="J111" s="38"/>
      <c r="K111" s="38">
        <f>(J78+J79+J80+J81+J82+J83+J85+J86+J93+J96+J102+J103+J106+J109+J84+J87+J99+J89+J90+J88)/20</f>
        <v>79.046307213006642</v>
      </c>
      <c r="L111" s="28"/>
      <c r="M111" s="35"/>
      <c r="N111" s="115"/>
    </row>
    <row r="112" spans="1:14" ht="45" x14ac:dyDescent="0.25">
      <c r="A112" s="51">
        <v>10</v>
      </c>
      <c r="B112" s="56" t="s">
        <v>45</v>
      </c>
      <c r="C112" s="70" t="s">
        <v>132</v>
      </c>
      <c r="D112" s="51" t="s">
        <v>2</v>
      </c>
      <c r="E112" s="27" t="s">
        <v>13</v>
      </c>
      <c r="F112" s="26" t="s">
        <v>144</v>
      </c>
      <c r="G112" s="35" t="s">
        <v>14</v>
      </c>
      <c r="H112" s="35">
        <v>75</v>
      </c>
      <c r="I112" s="35">
        <v>75</v>
      </c>
      <c r="J112" s="38">
        <f>I112/H112*100</f>
        <v>100</v>
      </c>
      <c r="K112" s="54">
        <f>(J112+J113)/2</f>
        <v>100</v>
      </c>
      <c r="L112" s="28"/>
      <c r="M112" s="27" t="s">
        <v>69</v>
      </c>
      <c r="N112" s="106">
        <f>(K112+K114+K116+K118+K120+K122+K123+K125+K127+K128+K130+K131+K133+K134+K135+K137)/16</f>
        <v>78.194831210663992</v>
      </c>
    </row>
    <row r="113" spans="1:14" ht="30" x14ac:dyDescent="0.25">
      <c r="A113" s="52"/>
      <c r="B113" s="66"/>
      <c r="C113" s="71"/>
      <c r="D113" s="52"/>
      <c r="E113" s="27" t="s">
        <v>13</v>
      </c>
      <c r="F113" s="26" t="s">
        <v>130</v>
      </c>
      <c r="G113" s="35" t="s">
        <v>14</v>
      </c>
      <c r="H113" s="35">
        <v>75</v>
      </c>
      <c r="I113" s="35">
        <v>75</v>
      </c>
      <c r="J113" s="38">
        <v>100</v>
      </c>
      <c r="K113" s="55"/>
      <c r="L113" s="28"/>
      <c r="M113" s="27" t="s">
        <v>69</v>
      </c>
      <c r="N113" s="107"/>
    </row>
    <row r="114" spans="1:14" ht="30" x14ac:dyDescent="0.25">
      <c r="A114" s="52"/>
      <c r="B114" s="66"/>
      <c r="C114" s="71"/>
      <c r="D114" s="52"/>
      <c r="E114" s="77" t="s">
        <v>15</v>
      </c>
      <c r="F114" s="86" t="s">
        <v>33</v>
      </c>
      <c r="G114" s="27" t="s">
        <v>34</v>
      </c>
      <c r="H114" s="36">
        <v>342</v>
      </c>
      <c r="I114" s="36">
        <v>112</v>
      </c>
      <c r="J114" s="38">
        <f t="shared" ref="J114:J119" si="8">I114/H114*100</f>
        <v>32.748538011695906</v>
      </c>
      <c r="K114" s="105">
        <f>(J114+J115)/2</f>
        <v>33.969607988898801</v>
      </c>
      <c r="L114" s="67" t="s">
        <v>145</v>
      </c>
      <c r="M114" s="56" t="s">
        <v>70</v>
      </c>
      <c r="N114" s="107"/>
    </row>
    <row r="115" spans="1:14" ht="30" x14ac:dyDescent="0.25">
      <c r="A115" s="52"/>
      <c r="B115" s="66"/>
      <c r="C115" s="71"/>
      <c r="D115" s="52"/>
      <c r="E115" s="77"/>
      <c r="F115" s="86"/>
      <c r="G115" s="27" t="s">
        <v>35</v>
      </c>
      <c r="H115" s="36">
        <v>4720</v>
      </c>
      <c r="I115" s="36">
        <v>1661</v>
      </c>
      <c r="J115" s="38">
        <f t="shared" si="8"/>
        <v>35.190677966101696</v>
      </c>
      <c r="K115" s="105"/>
      <c r="L115" s="68"/>
      <c r="M115" s="66"/>
      <c r="N115" s="107"/>
    </row>
    <row r="116" spans="1:14" ht="30.75" customHeight="1" x14ac:dyDescent="0.25">
      <c r="A116" s="52"/>
      <c r="B116" s="66"/>
      <c r="C116" s="71"/>
      <c r="D116" s="52"/>
      <c r="E116" s="56" t="s">
        <v>15</v>
      </c>
      <c r="F116" s="86" t="s">
        <v>36</v>
      </c>
      <c r="G116" s="35" t="s">
        <v>23</v>
      </c>
      <c r="H116" s="36">
        <v>470</v>
      </c>
      <c r="I116" s="36">
        <v>257</v>
      </c>
      <c r="J116" s="38">
        <f t="shared" si="8"/>
        <v>54.680851063829785</v>
      </c>
      <c r="K116" s="54">
        <f>(J116+J117)/2</f>
        <v>60.905999302406698</v>
      </c>
      <c r="L116" s="68"/>
      <c r="M116" s="56" t="s">
        <v>114</v>
      </c>
      <c r="N116" s="107"/>
    </row>
    <row r="117" spans="1:14" ht="30.75" customHeight="1" x14ac:dyDescent="0.25">
      <c r="A117" s="52"/>
      <c r="B117" s="66"/>
      <c r="C117" s="71"/>
      <c r="D117" s="52"/>
      <c r="E117" s="57"/>
      <c r="F117" s="86"/>
      <c r="G117" s="35" t="s">
        <v>22</v>
      </c>
      <c r="H117" s="36">
        <v>1220</v>
      </c>
      <c r="I117" s="36">
        <v>819</v>
      </c>
      <c r="J117" s="38">
        <f t="shared" si="8"/>
        <v>67.131147540983605</v>
      </c>
      <c r="K117" s="55"/>
      <c r="L117" s="69"/>
      <c r="M117" s="57"/>
      <c r="N117" s="107"/>
    </row>
    <row r="118" spans="1:14" x14ac:dyDescent="0.25">
      <c r="A118" s="52"/>
      <c r="B118" s="66"/>
      <c r="C118" s="71"/>
      <c r="D118" s="52"/>
      <c r="E118" s="77" t="s">
        <v>15</v>
      </c>
      <c r="F118" s="97" t="s">
        <v>37</v>
      </c>
      <c r="G118" s="35" t="s">
        <v>23</v>
      </c>
      <c r="H118" s="36">
        <v>1890</v>
      </c>
      <c r="I118" s="36">
        <v>2004</v>
      </c>
      <c r="J118" s="38">
        <f t="shared" si="8"/>
        <v>106.03174603174604</v>
      </c>
      <c r="K118" s="54">
        <f>(J118+J119)/2</f>
        <v>104.043270276147</v>
      </c>
      <c r="L118" s="28"/>
      <c r="M118" s="56" t="s">
        <v>70</v>
      </c>
      <c r="N118" s="107"/>
    </row>
    <row r="119" spans="1:14" x14ac:dyDescent="0.25">
      <c r="A119" s="52"/>
      <c r="B119" s="66"/>
      <c r="C119" s="71"/>
      <c r="D119" s="52"/>
      <c r="E119" s="77"/>
      <c r="F119" s="98"/>
      <c r="G119" s="35" t="s">
        <v>22</v>
      </c>
      <c r="H119" s="36">
        <v>3650</v>
      </c>
      <c r="I119" s="36">
        <v>3725</v>
      </c>
      <c r="J119" s="38">
        <f t="shared" si="8"/>
        <v>102.05479452054796</v>
      </c>
      <c r="K119" s="55"/>
      <c r="L119" s="28"/>
      <c r="M119" s="57"/>
      <c r="N119" s="107"/>
    </row>
    <row r="120" spans="1:14" ht="44.25" customHeight="1" x14ac:dyDescent="0.25">
      <c r="A120" s="52"/>
      <c r="B120" s="66"/>
      <c r="C120" s="71"/>
      <c r="D120" s="52"/>
      <c r="E120" s="77" t="s">
        <v>15</v>
      </c>
      <c r="F120" s="86" t="s">
        <v>85</v>
      </c>
      <c r="G120" s="35" t="s">
        <v>23</v>
      </c>
      <c r="H120" s="36">
        <v>1020</v>
      </c>
      <c r="I120" s="36">
        <v>624</v>
      </c>
      <c r="J120" s="38">
        <f>I120/H120*100</f>
        <v>61.176470588235297</v>
      </c>
      <c r="K120" s="54">
        <f>(J120+J121)/2</f>
        <v>48.900735294117652</v>
      </c>
      <c r="L120" s="67" t="s">
        <v>145</v>
      </c>
      <c r="M120" s="77" t="s">
        <v>71</v>
      </c>
      <c r="N120" s="107"/>
    </row>
    <row r="121" spans="1:14" ht="63" customHeight="1" x14ac:dyDescent="0.25">
      <c r="A121" s="52"/>
      <c r="B121" s="66"/>
      <c r="C121" s="71"/>
      <c r="D121" s="52"/>
      <c r="E121" s="77"/>
      <c r="F121" s="86"/>
      <c r="G121" s="35" t="s">
        <v>22</v>
      </c>
      <c r="H121" s="36">
        <v>800</v>
      </c>
      <c r="I121" s="36">
        <v>293</v>
      </c>
      <c r="J121" s="38">
        <f>I121/H121*100</f>
        <v>36.625</v>
      </c>
      <c r="K121" s="55"/>
      <c r="L121" s="69"/>
      <c r="M121" s="77"/>
      <c r="N121" s="107"/>
    </row>
    <row r="122" spans="1:14" ht="30" x14ac:dyDescent="0.25">
      <c r="A122" s="52"/>
      <c r="B122" s="66"/>
      <c r="C122" s="71"/>
      <c r="D122" s="52"/>
      <c r="E122" s="27" t="s">
        <v>15</v>
      </c>
      <c r="F122" s="26" t="s">
        <v>133</v>
      </c>
      <c r="G122" s="35" t="s">
        <v>22</v>
      </c>
      <c r="H122" s="36">
        <v>1200</v>
      </c>
      <c r="I122" s="36">
        <v>1173</v>
      </c>
      <c r="J122" s="38">
        <f t="shared" ref="J122" si="9">I122/H122*100</f>
        <v>97.75</v>
      </c>
      <c r="K122" s="33">
        <f>J122</f>
        <v>97.75</v>
      </c>
      <c r="L122" s="28"/>
      <c r="M122" s="77"/>
      <c r="N122" s="107"/>
    </row>
    <row r="123" spans="1:14" ht="45" customHeight="1" x14ac:dyDescent="0.25">
      <c r="A123" s="52"/>
      <c r="B123" s="66"/>
      <c r="C123" s="71"/>
      <c r="D123" s="52"/>
      <c r="E123" s="56" t="s">
        <v>15</v>
      </c>
      <c r="F123" s="67" t="s">
        <v>106</v>
      </c>
      <c r="G123" s="35" t="s">
        <v>23</v>
      </c>
      <c r="H123" s="36">
        <v>617</v>
      </c>
      <c r="I123" s="36">
        <v>92</v>
      </c>
      <c r="J123" s="38">
        <f t="shared" ref="J123:J137" si="10">I123/H123*100</f>
        <v>14.910858995137763</v>
      </c>
      <c r="K123" s="54">
        <f>(J123+J124)/2</f>
        <v>21.689006139904649</v>
      </c>
      <c r="L123" s="67" t="s">
        <v>184</v>
      </c>
      <c r="M123" s="77" t="s">
        <v>65</v>
      </c>
      <c r="N123" s="107"/>
    </row>
    <row r="124" spans="1:14" ht="87.75" customHeight="1" x14ac:dyDescent="0.25">
      <c r="A124" s="52"/>
      <c r="B124" s="66"/>
      <c r="C124" s="72"/>
      <c r="D124" s="53"/>
      <c r="E124" s="57"/>
      <c r="F124" s="69"/>
      <c r="G124" s="35" t="s">
        <v>22</v>
      </c>
      <c r="H124" s="6">
        <v>137</v>
      </c>
      <c r="I124" s="6">
        <v>39</v>
      </c>
      <c r="J124" s="38">
        <f t="shared" si="10"/>
        <v>28.467153284671532</v>
      </c>
      <c r="K124" s="55"/>
      <c r="L124" s="69"/>
      <c r="M124" s="77"/>
      <c r="N124" s="107"/>
    </row>
    <row r="125" spans="1:14" ht="43.5" customHeight="1" x14ac:dyDescent="0.25">
      <c r="A125" s="52"/>
      <c r="B125" s="66"/>
      <c r="C125" s="70" t="s">
        <v>38</v>
      </c>
      <c r="D125" s="51" t="s">
        <v>2</v>
      </c>
      <c r="E125" s="27" t="s">
        <v>13</v>
      </c>
      <c r="F125" s="26" t="s">
        <v>144</v>
      </c>
      <c r="G125" s="35" t="s">
        <v>14</v>
      </c>
      <c r="H125" s="35">
        <v>75</v>
      </c>
      <c r="I125" s="35">
        <v>75</v>
      </c>
      <c r="J125" s="38">
        <f>I125/H125*100</f>
        <v>100</v>
      </c>
      <c r="K125" s="54">
        <f>(J125+J126)/2</f>
        <v>100</v>
      </c>
      <c r="L125" s="28"/>
      <c r="M125" s="56" t="s">
        <v>69</v>
      </c>
      <c r="N125" s="107"/>
    </row>
    <row r="126" spans="1:14" ht="30" x14ac:dyDescent="0.25">
      <c r="A126" s="52"/>
      <c r="B126" s="66"/>
      <c r="C126" s="71"/>
      <c r="D126" s="52"/>
      <c r="E126" s="27" t="s">
        <v>13</v>
      </c>
      <c r="F126" s="26" t="s">
        <v>130</v>
      </c>
      <c r="G126" s="35" t="s">
        <v>14</v>
      </c>
      <c r="H126" s="35">
        <v>75</v>
      </c>
      <c r="I126" s="35">
        <v>75</v>
      </c>
      <c r="J126" s="38">
        <v>100</v>
      </c>
      <c r="K126" s="55"/>
      <c r="L126" s="28"/>
      <c r="M126" s="57"/>
      <c r="N126" s="107"/>
    </row>
    <row r="127" spans="1:14" ht="105" x14ac:dyDescent="0.25">
      <c r="A127" s="52"/>
      <c r="B127" s="66"/>
      <c r="C127" s="72"/>
      <c r="D127" s="53"/>
      <c r="E127" s="27" t="s">
        <v>15</v>
      </c>
      <c r="F127" s="26" t="s">
        <v>91</v>
      </c>
      <c r="G127" s="35" t="s">
        <v>22</v>
      </c>
      <c r="H127" s="36">
        <v>30</v>
      </c>
      <c r="I127" s="36">
        <v>20</v>
      </c>
      <c r="J127" s="38">
        <f t="shared" si="10"/>
        <v>66.666666666666657</v>
      </c>
      <c r="K127" s="38">
        <f>J127</f>
        <v>66.666666666666657</v>
      </c>
      <c r="L127" s="26" t="s">
        <v>186</v>
      </c>
      <c r="M127" s="77" t="s">
        <v>71</v>
      </c>
      <c r="N127" s="107"/>
    </row>
    <row r="128" spans="1:14" ht="45" x14ac:dyDescent="0.25">
      <c r="A128" s="52"/>
      <c r="B128" s="66"/>
      <c r="C128" s="70" t="s">
        <v>98</v>
      </c>
      <c r="D128" s="51" t="s">
        <v>2</v>
      </c>
      <c r="E128" s="27" t="s">
        <v>13</v>
      </c>
      <c r="F128" s="26" t="s">
        <v>144</v>
      </c>
      <c r="G128" s="35" t="s">
        <v>14</v>
      </c>
      <c r="H128" s="35">
        <v>75</v>
      </c>
      <c r="I128" s="35">
        <v>75</v>
      </c>
      <c r="J128" s="38">
        <f>I128/H128*100</f>
        <v>100</v>
      </c>
      <c r="K128" s="54">
        <f>(J128+J129)/2</f>
        <v>100</v>
      </c>
      <c r="L128" s="26"/>
      <c r="M128" s="77"/>
      <c r="N128" s="107"/>
    </row>
    <row r="129" spans="1:14" ht="30" x14ac:dyDescent="0.25">
      <c r="A129" s="52"/>
      <c r="B129" s="66"/>
      <c r="C129" s="71"/>
      <c r="D129" s="52"/>
      <c r="E129" s="27" t="s">
        <v>13</v>
      </c>
      <c r="F129" s="26" t="s">
        <v>130</v>
      </c>
      <c r="G129" s="35" t="s">
        <v>14</v>
      </c>
      <c r="H129" s="35">
        <v>75</v>
      </c>
      <c r="I129" s="35">
        <v>75</v>
      </c>
      <c r="J129" s="38">
        <v>100</v>
      </c>
      <c r="K129" s="55"/>
      <c r="L129" s="26"/>
      <c r="M129" s="77"/>
      <c r="N129" s="107"/>
    </row>
    <row r="130" spans="1:14" ht="90" x14ac:dyDescent="0.25">
      <c r="A130" s="52"/>
      <c r="B130" s="66"/>
      <c r="C130" s="72"/>
      <c r="D130" s="53"/>
      <c r="E130" s="27" t="s">
        <v>15</v>
      </c>
      <c r="F130" s="26" t="s">
        <v>40</v>
      </c>
      <c r="G130" s="27" t="s">
        <v>19</v>
      </c>
      <c r="H130" s="36">
        <v>177</v>
      </c>
      <c r="I130" s="36">
        <v>122</v>
      </c>
      <c r="J130" s="38">
        <f t="shared" si="10"/>
        <v>68.926553672316388</v>
      </c>
      <c r="K130" s="38">
        <f>J130</f>
        <v>68.926553672316388</v>
      </c>
      <c r="L130" s="31" t="s">
        <v>185</v>
      </c>
      <c r="M130" s="77"/>
      <c r="N130" s="107"/>
    </row>
    <row r="131" spans="1:14" ht="45" x14ac:dyDescent="0.25">
      <c r="A131" s="52"/>
      <c r="B131" s="66"/>
      <c r="C131" s="70" t="s">
        <v>84</v>
      </c>
      <c r="D131" s="51" t="s">
        <v>2</v>
      </c>
      <c r="E131" s="27" t="s">
        <v>13</v>
      </c>
      <c r="F131" s="26" t="s">
        <v>144</v>
      </c>
      <c r="G131" s="35" t="s">
        <v>14</v>
      </c>
      <c r="H131" s="35">
        <v>75</v>
      </c>
      <c r="I131" s="35">
        <v>75</v>
      </c>
      <c r="J131" s="38">
        <f>I131/H131*100</f>
        <v>100</v>
      </c>
      <c r="K131" s="54">
        <f>(J131+J132)/2</f>
        <v>100</v>
      </c>
      <c r="L131" s="37"/>
      <c r="M131" s="77"/>
      <c r="N131" s="107"/>
    </row>
    <row r="132" spans="1:14" ht="30" x14ac:dyDescent="0.25">
      <c r="A132" s="52"/>
      <c r="B132" s="66"/>
      <c r="C132" s="71"/>
      <c r="D132" s="52"/>
      <c r="E132" s="27" t="s">
        <v>13</v>
      </c>
      <c r="F132" s="26" t="s">
        <v>130</v>
      </c>
      <c r="G132" s="35" t="s">
        <v>14</v>
      </c>
      <c r="H132" s="35">
        <v>75</v>
      </c>
      <c r="I132" s="35">
        <v>75</v>
      </c>
      <c r="J132" s="38">
        <v>100</v>
      </c>
      <c r="K132" s="55"/>
      <c r="L132" s="37"/>
      <c r="M132" s="77"/>
      <c r="N132" s="107"/>
    </row>
    <row r="133" spans="1:14" ht="45" customHeight="1" x14ac:dyDescent="0.25">
      <c r="A133" s="52"/>
      <c r="B133" s="66"/>
      <c r="C133" s="71"/>
      <c r="D133" s="52"/>
      <c r="E133" s="27" t="s">
        <v>15</v>
      </c>
      <c r="F133" s="28" t="s">
        <v>86</v>
      </c>
      <c r="G133" s="35" t="s">
        <v>24</v>
      </c>
      <c r="H133" s="36">
        <v>10200</v>
      </c>
      <c r="I133" s="36">
        <v>8593</v>
      </c>
      <c r="J133" s="38">
        <f t="shared" si="10"/>
        <v>84.245098039215677</v>
      </c>
      <c r="K133" s="38">
        <f>J133</f>
        <v>84.245098039215677</v>
      </c>
      <c r="L133" s="67" t="s">
        <v>185</v>
      </c>
      <c r="M133" s="77"/>
      <c r="N133" s="107"/>
    </row>
    <row r="134" spans="1:14" ht="51.75" customHeight="1" x14ac:dyDescent="0.25">
      <c r="A134" s="52"/>
      <c r="B134" s="66"/>
      <c r="C134" s="72"/>
      <c r="D134" s="53"/>
      <c r="E134" s="27" t="s">
        <v>15</v>
      </c>
      <c r="F134" s="28" t="s">
        <v>41</v>
      </c>
      <c r="G134" s="35" t="s">
        <v>24</v>
      </c>
      <c r="H134" s="36">
        <v>3400</v>
      </c>
      <c r="I134" s="36">
        <v>2399</v>
      </c>
      <c r="J134" s="38">
        <f t="shared" si="10"/>
        <v>70.558823529411768</v>
      </c>
      <c r="K134" s="38">
        <f>J134</f>
        <v>70.558823529411768</v>
      </c>
      <c r="L134" s="69"/>
      <c r="M134" s="77"/>
      <c r="N134" s="107"/>
    </row>
    <row r="135" spans="1:14" ht="45" x14ac:dyDescent="0.25">
      <c r="A135" s="52"/>
      <c r="B135" s="66"/>
      <c r="C135" s="84" t="s">
        <v>42</v>
      </c>
      <c r="D135" s="51" t="s">
        <v>2</v>
      </c>
      <c r="E135" s="27" t="s">
        <v>13</v>
      </c>
      <c r="F135" s="26" t="s">
        <v>144</v>
      </c>
      <c r="G135" s="35" t="s">
        <v>14</v>
      </c>
      <c r="H135" s="35">
        <v>75</v>
      </c>
      <c r="I135" s="35">
        <v>75</v>
      </c>
      <c r="J135" s="38">
        <f>I135/H135*100</f>
        <v>100</v>
      </c>
      <c r="K135" s="54">
        <f>(J135+J136)/2</f>
        <v>100</v>
      </c>
      <c r="L135" s="31"/>
      <c r="M135" s="56" t="s">
        <v>75</v>
      </c>
      <c r="N135" s="107"/>
    </row>
    <row r="136" spans="1:14" ht="30" x14ac:dyDescent="0.25">
      <c r="A136" s="52"/>
      <c r="B136" s="66"/>
      <c r="C136" s="124"/>
      <c r="D136" s="52"/>
      <c r="E136" s="27" t="s">
        <v>13</v>
      </c>
      <c r="F136" s="26" t="s">
        <v>130</v>
      </c>
      <c r="G136" s="35" t="s">
        <v>14</v>
      </c>
      <c r="H136" s="35">
        <v>75</v>
      </c>
      <c r="I136" s="35">
        <v>75</v>
      </c>
      <c r="J136" s="38">
        <v>100</v>
      </c>
      <c r="K136" s="55"/>
      <c r="L136" s="31"/>
      <c r="M136" s="66"/>
      <c r="N136" s="107"/>
    </row>
    <row r="137" spans="1:14" ht="30" x14ac:dyDescent="0.25">
      <c r="A137" s="52"/>
      <c r="B137" s="66"/>
      <c r="C137" s="85"/>
      <c r="D137" s="53"/>
      <c r="E137" s="27" t="s">
        <v>15</v>
      </c>
      <c r="F137" s="28" t="s">
        <v>42</v>
      </c>
      <c r="G137" s="35" t="s">
        <v>43</v>
      </c>
      <c r="H137" s="36">
        <v>1300</v>
      </c>
      <c r="I137" s="36">
        <v>1215</v>
      </c>
      <c r="J137" s="38">
        <f t="shared" si="10"/>
        <v>93.461538461538467</v>
      </c>
      <c r="K137" s="38">
        <f>J137</f>
        <v>93.461538461538467</v>
      </c>
      <c r="L137" s="26"/>
      <c r="M137" s="57"/>
      <c r="N137" s="108"/>
    </row>
    <row r="138" spans="1:14" ht="30" x14ac:dyDescent="0.25">
      <c r="A138" s="52"/>
      <c r="B138" s="66"/>
      <c r="C138" s="84" t="s">
        <v>63</v>
      </c>
      <c r="D138" s="51" t="s">
        <v>2</v>
      </c>
      <c r="E138" s="27" t="s">
        <v>13</v>
      </c>
      <c r="F138" s="28"/>
      <c r="G138" s="35"/>
      <c r="H138" s="35"/>
      <c r="I138" s="35"/>
      <c r="J138" s="38"/>
      <c r="K138" s="38">
        <f>(K112+K125+K128+K131+K135)/5</f>
        <v>100</v>
      </c>
      <c r="L138" s="28"/>
      <c r="M138" s="35"/>
      <c r="N138" s="50"/>
    </row>
    <row r="139" spans="1:14" ht="30" x14ac:dyDescent="0.25">
      <c r="A139" s="53"/>
      <c r="B139" s="57"/>
      <c r="C139" s="85"/>
      <c r="D139" s="53"/>
      <c r="E139" s="27" t="s">
        <v>15</v>
      </c>
      <c r="F139" s="28"/>
      <c r="G139" s="35"/>
      <c r="H139" s="35"/>
      <c r="I139" s="35"/>
      <c r="J139" s="38"/>
      <c r="K139" s="38">
        <f>(J115+J114+J116+J117+J118+J119+J120+J121+J127+J130+J133+J134+J137+J122+J124+J123)/16</f>
        <v>63.789119898256153</v>
      </c>
      <c r="L139" s="28"/>
      <c r="M139" s="35"/>
      <c r="N139" s="50"/>
    </row>
    <row r="140" spans="1:14" ht="60" customHeight="1" x14ac:dyDescent="0.25">
      <c r="A140" s="51">
        <v>11</v>
      </c>
      <c r="B140" s="56" t="s">
        <v>46</v>
      </c>
      <c r="C140" s="70" t="s">
        <v>134</v>
      </c>
      <c r="D140" s="51" t="s">
        <v>2</v>
      </c>
      <c r="E140" s="27" t="s">
        <v>13</v>
      </c>
      <c r="F140" s="26" t="s">
        <v>144</v>
      </c>
      <c r="G140" s="35" t="s">
        <v>14</v>
      </c>
      <c r="H140" s="35">
        <v>75</v>
      </c>
      <c r="I140" s="35">
        <v>75</v>
      </c>
      <c r="J140" s="38">
        <f>I140/H140*100</f>
        <v>100</v>
      </c>
      <c r="K140" s="54">
        <f>(J140+J141)/2</f>
        <v>100</v>
      </c>
      <c r="L140" s="28"/>
      <c r="M140" s="56" t="s">
        <v>70</v>
      </c>
      <c r="N140" s="99">
        <f>(K140+K142+K144+K146+K148+K149+K150+K151+K153+K155+K156+K158+K159+K161+K162+K163+K165+K167+K169+K170+K172)/21</f>
        <v>100.61345968710884</v>
      </c>
    </row>
    <row r="141" spans="1:14" ht="60" customHeight="1" x14ac:dyDescent="0.25">
      <c r="A141" s="52"/>
      <c r="B141" s="66"/>
      <c r="C141" s="71"/>
      <c r="D141" s="52"/>
      <c r="E141" s="27" t="s">
        <v>13</v>
      </c>
      <c r="F141" s="26" t="s">
        <v>130</v>
      </c>
      <c r="G141" s="35" t="s">
        <v>14</v>
      </c>
      <c r="H141" s="35">
        <v>75</v>
      </c>
      <c r="I141" s="35">
        <v>75</v>
      </c>
      <c r="J141" s="38">
        <v>100</v>
      </c>
      <c r="K141" s="55"/>
      <c r="L141" s="19"/>
      <c r="M141" s="66"/>
      <c r="N141" s="100"/>
    </row>
    <row r="142" spans="1:14" x14ac:dyDescent="0.25">
      <c r="A142" s="52"/>
      <c r="B142" s="66"/>
      <c r="C142" s="71"/>
      <c r="D142" s="52"/>
      <c r="E142" s="77" t="s">
        <v>15</v>
      </c>
      <c r="F142" s="67" t="s">
        <v>36</v>
      </c>
      <c r="G142" s="35" t="s">
        <v>23</v>
      </c>
      <c r="H142" s="36">
        <v>1577</v>
      </c>
      <c r="I142" s="36">
        <v>1577</v>
      </c>
      <c r="J142" s="38">
        <f t="shared" ref="J142:J147" si="11">I142/H142*100</f>
        <v>100</v>
      </c>
      <c r="K142" s="54">
        <f>(J142+J143)/2</f>
        <v>99.974306269270301</v>
      </c>
      <c r="L142" s="67"/>
      <c r="M142" s="66"/>
      <c r="N142" s="100"/>
    </row>
    <row r="143" spans="1:14" ht="41.25" customHeight="1" x14ac:dyDescent="0.25">
      <c r="A143" s="52"/>
      <c r="B143" s="66"/>
      <c r="C143" s="71"/>
      <c r="D143" s="52"/>
      <c r="E143" s="77"/>
      <c r="F143" s="69"/>
      <c r="G143" s="35" t="s">
        <v>22</v>
      </c>
      <c r="H143" s="36">
        <v>3892</v>
      </c>
      <c r="I143" s="36">
        <v>3890</v>
      </c>
      <c r="J143" s="38">
        <f t="shared" si="11"/>
        <v>99.948612538540587</v>
      </c>
      <c r="K143" s="55"/>
      <c r="L143" s="69"/>
      <c r="M143" s="66"/>
      <c r="N143" s="100"/>
    </row>
    <row r="144" spans="1:14" x14ac:dyDescent="0.25">
      <c r="A144" s="52"/>
      <c r="B144" s="66"/>
      <c r="C144" s="71"/>
      <c r="D144" s="52"/>
      <c r="E144" s="77" t="s">
        <v>15</v>
      </c>
      <c r="F144" s="88" t="s">
        <v>37</v>
      </c>
      <c r="G144" s="35" t="s">
        <v>23</v>
      </c>
      <c r="H144" s="36">
        <v>3760</v>
      </c>
      <c r="I144" s="36">
        <v>3758</v>
      </c>
      <c r="J144" s="38">
        <f t="shared" si="11"/>
        <v>99.946808510638292</v>
      </c>
      <c r="K144" s="54">
        <f>(J144+J145)/2</f>
        <v>99.61879432624113</v>
      </c>
      <c r="L144" s="67"/>
      <c r="M144" s="66"/>
      <c r="N144" s="100"/>
    </row>
    <row r="145" spans="1:14" x14ac:dyDescent="0.25">
      <c r="A145" s="52"/>
      <c r="B145" s="66"/>
      <c r="C145" s="71"/>
      <c r="D145" s="52"/>
      <c r="E145" s="77"/>
      <c r="F145" s="88"/>
      <c r="G145" s="35" t="s">
        <v>22</v>
      </c>
      <c r="H145" s="36">
        <v>11280</v>
      </c>
      <c r="I145" s="36">
        <v>11200</v>
      </c>
      <c r="J145" s="38">
        <f t="shared" si="11"/>
        <v>99.290780141843967</v>
      </c>
      <c r="K145" s="55"/>
      <c r="L145" s="69"/>
      <c r="M145" s="57"/>
      <c r="N145" s="100"/>
    </row>
    <row r="146" spans="1:14" x14ac:dyDescent="0.25">
      <c r="A146" s="52"/>
      <c r="B146" s="66"/>
      <c r="C146" s="71"/>
      <c r="D146" s="52"/>
      <c r="E146" s="77" t="s">
        <v>15</v>
      </c>
      <c r="F146" s="86" t="s">
        <v>85</v>
      </c>
      <c r="G146" s="35" t="s">
        <v>23</v>
      </c>
      <c r="H146" s="36">
        <v>4125</v>
      </c>
      <c r="I146" s="36">
        <v>4100</v>
      </c>
      <c r="J146" s="38">
        <f t="shared" si="11"/>
        <v>99.393939393939391</v>
      </c>
      <c r="K146" s="54">
        <f>(J146+J147)/2</f>
        <v>100.29138221926016</v>
      </c>
      <c r="L146" s="28"/>
      <c r="M146" s="56" t="s">
        <v>71</v>
      </c>
      <c r="N146" s="100"/>
    </row>
    <row r="147" spans="1:14" x14ac:dyDescent="0.25">
      <c r="A147" s="52"/>
      <c r="B147" s="66"/>
      <c r="C147" s="71"/>
      <c r="D147" s="52"/>
      <c r="E147" s="77"/>
      <c r="F147" s="86"/>
      <c r="G147" s="35" t="s">
        <v>22</v>
      </c>
      <c r="H147" s="36">
        <v>5047</v>
      </c>
      <c r="I147" s="36">
        <v>5107</v>
      </c>
      <c r="J147" s="38">
        <f t="shared" si="11"/>
        <v>101.18882504458094</v>
      </c>
      <c r="K147" s="55"/>
      <c r="L147" s="28"/>
      <c r="M147" s="66"/>
      <c r="N147" s="100"/>
    </row>
    <row r="148" spans="1:14" ht="30" x14ac:dyDescent="0.25">
      <c r="A148" s="52"/>
      <c r="B148" s="66"/>
      <c r="C148" s="71"/>
      <c r="D148" s="52"/>
      <c r="E148" s="27" t="s">
        <v>15</v>
      </c>
      <c r="F148" s="26" t="s">
        <v>47</v>
      </c>
      <c r="G148" s="35" t="s">
        <v>22</v>
      </c>
      <c r="H148" s="36">
        <v>6000</v>
      </c>
      <c r="I148" s="36">
        <v>6000</v>
      </c>
      <c r="J148" s="38">
        <f t="shared" ref="J148:J158" si="12">I148/H148*100</f>
        <v>100</v>
      </c>
      <c r="K148" s="38">
        <f t="shared" ref="K148:K162" si="13">J148</f>
        <v>100</v>
      </c>
      <c r="L148" s="28"/>
      <c r="M148" s="57"/>
      <c r="N148" s="100"/>
    </row>
    <row r="149" spans="1:14" ht="45" x14ac:dyDescent="0.25">
      <c r="A149" s="52"/>
      <c r="B149" s="66"/>
      <c r="C149" s="71"/>
      <c r="D149" s="52"/>
      <c r="E149" s="27" t="s">
        <v>15</v>
      </c>
      <c r="F149" s="26" t="s">
        <v>187</v>
      </c>
      <c r="G149" s="35" t="s">
        <v>22</v>
      </c>
      <c r="H149" s="36">
        <v>500</v>
      </c>
      <c r="I149" s="36">
        <v>500</v>
      </c>
      <c r="J149" s="38">
        <f t="shared" si="12"/>
        <v>100</v>
      </c>
      <c r="K149" s="38">
        <f t="shared" si="13"/>
        <v>100</v>
      </c>
      <c r="L149" s="28"/>
      <c r="M149" s="25" t="s">
        <v>65</v>
      </c>
      <c r="N149" s="100"/>
    </row>
    <row r="150" spans="1:14" ht="30" x14ac:dyDescent="0.25">
      <c r="A150" s="52"/>
      <c r="B150" s="66"/>
      <c r="C150" s="71"/>
      <c r="D150" s="52"/>
      <c r="E150" s="25" t="s">
        <v>15</v>
      </c>
      <c r="F150" s="31" t="s">
        <v>133</v>
      </c>
      <c r="G150" s="35" t="s">
        <v>22</v>
      </c>
      <c r="H150" s="36">
        <v>992</v>
      </c>
      <c r="I150" s="36">
        <v>990</v>
      </c>
      <c r="J150" s="38">
        <f>I150/H150*100</f>
        <v>99.798387096774192</v>
      </c>
      <c r="K150" s="38">
        <f>J150</f>
        <v>99.798387096774192</v>
      </c>
      <c r="L150" s="28"/>
      <c r="M150" s="56" t="s">
        <v>114</v>
      </c>
      <c r="N150" s="100"/>
    </row>
    <row r="151" spans="1:14" ht="27.75" customHeight="1" x14ac:dyDescent="0.25">
      <c r="A151" s="52"/>
      <c r="B151" s="66"/>
      <c r="C151" s="71"/>
      <c r="D151" s="52"/>
      <c r="E151" s="56" t="s">
        <v>15</v>
      </c>
      <c r="F151" s="67" t="s">
        <v>106</v>
      </c>
      <c r="G151" s="35" t="s">
        <v>23</v>
      </c>
      <c r="H151" s="36">
        <v>925</v>
      </c>
      <c r="I151" s="36">
        <v>950</v>
      </c>
      <c r="J151" s="38">
        <f>I151/H151*100</f>
        <v>102.70270270270269</v>
      </c>
      <c r="K151" s="54">
        <f>(J151+J152)/2</f>
        <v>111.40037095919448</v>
      </c>
      <c r="L151" s="28"/>
      <c r="M151" s="66"/>
      <c r="N151" s="100"/>
    </row>
    <row r="152" spans="1:14" ht="35.25" customHeight="1" x14ac:dyDescent="0.25">
      <c r="A152" s="52"/>
      <c r="B152" s="66"/>
      <c r="C152" s="72"/>
      <c r="D152" s="53"/>
      <c r="E152" s="57"/>
      <c r="F152" s="69"/>
      <c r="G152" s="35" t="s">
        <v>22</v>
      </c>
      <c r="H152" s="6">
        <v>204</v>
      </c>
      <c r="I152" s="6">
        <v>245</v>
      </c>
      <c r="J152" s="38">
        <f>I152/H152*100</f>
        <v>120.09803921568627</v>
      </c>
      <c r="K152" s="55"/>
      <c r="L152" s="28"/>
      <c r="M152" s="57"/>
      <c r="N152" s="100"/>
    </row>
    <row r="153" spans="1:14" ht="43.5" customHeight="1" x14ac:dyDescent="0.25">
      <c r="A153" s="52"/>
      <c r="B153" s="66"/>
      <c r="C153" s="70" t="s">
        <v>38</v>
      </c>
      <c r="D153" s="51" t="s">
        <v>2</v>
      </c>
      <c r="E153" s="27" t="s">
        <v>13</v>
      </c>
      <c r="F153" s="26" t="s">
        <v>144</v>
      </c>
      <c r="G153" s="35" t="s">
        <v>14</v>
      </c>
      <c r="H153" s="35">
        <v>75</v>
      </c>
      <c r="I153" s="35">
        <v>75</v>
      </c>
      <c r="J153" s="38">
        <f>I153/H153*100</f>
        <v>100</v>
      </c>
      <c r="K153" s="54">
        <f>(J153+J154)/2</f>
        <v>100</v>
      </c>
      <c r="L153" s="28"/>
      <c r="M153" s="56" t="s">
        <v>69</v>
      </c>
      <c r="N153" s="100"/>
    </row>
    <row r="154" spans="1:14" ht="42.75" customHeight="1" x14ac:dyDescent="0.25">
      <c r="A154" s="52"/>
      <c r="B154" s="66"/>
      <c r="C154" s="71"/>
      <c r="D154" s="52"/>
      <c r="E154" s="27" t="s">
        <v>13</v>
      </c>
      <c r="F154" s="26" t="s">
        <v>130</v>
      </c>
      <c r="G154" s="35" t="s">
        <v>14</v>
      </c>
      <c r="H154" s="35">
        <v>75</v>
      </c>
      <c r="I154" s="35">
        <v>75</v>
      </c>
      <c r="J154" s="38">
        <v>100</v>
      </c>
      <c r="K154" s="55"/>
      <c r="L154" s="28"/>
      <c r="M154" s="57"/>
      <c r="N154" s="100"/>
    </row>
    <row r="155" spans="1:14" ht="105" x14ac:dyDescent="0.25">
      <c r="A155" s="52"/>
      <c r="B155" s="66"/>
      <c r="C155" s="72"/>
      <c r="D155" s="53"/>
      <c r="E155" s="27" t="s">
        <v>15</v>
      </c>
      <c r="F155" s="26" t="s">
        <v>39</v>
      </c>
      <c r="G155" s="35" t="s">
        <v>22</v>
      </c>
      <c r="H155" s="36">
        <v>900</v>
      </c>
      <c r="I155" s="36">
        <v>920</v>
      </c>
      <c r="J155" s="38">
        <f>I155/H155*100</f>
        <v>102.22222222222221</v>
      </c>
      <c r="K155" s="38">
        <f>J155</f>
        <v>102.22222222222221</v>
      </c>
      <c r="L155" s="28"/>
      <c r="M155" s="77" t="s">
        <v>71</v>
      </c>
      <c r="N155" s="100"/>
    </row>
    <row r="156" spans="1:14" ht="53.25" customHeight="1" x14ac:dyDescent="0.25">
      <c r="A156" s="52"/>
      <c r="B156" s="66"/>
      <c r="C156" s="70" t="s">
        <v>180</v>
      </c>
      <c r="D156" s="51" t="s">
        <v>2</v>
      </c>
      <c r="E156" s="27" t="s">
        <v>13</v>
      </c>
      <c r="F156" s="26" t="s">
        <v>144</v>
      </c>
      <c r="G156" s="35" t="s">
        <v>14</v>
      </c>
      <c r="H156" s="35">
        <v>75</v>
      </c>
      <c r="I156" s="35">
        <v>75</v>
      </c>
      <c r="J156" s="38">
        <f>I156/H156*100</f>
        <v>100</v>
      </c>
      <c r="K156" s="54">
        <f>(J156+J157)/2</f>
        <v>100</v>
      </c>
      <c r="L156" s="28"/>
      <c r="M156" s="77"/>
      <c r="N156" s="100"/>
    </row>
    <row r="157" spans="1:14" ht="38.25" customHeight="1" x14ac:dyDescent="0.25">
      <c r="A157" s="52"/>
      <c r="B157" s="66"/>
      <c r="C157" s="71"/>
      <c r="D157" s="52"/>
      <c r="E157" s="27" t="s">
        <v>13</v>
      </c>
      <c r="F157" s="26" t="s">
        <v>130</v>
      </c>
      <c r="G157" s="35" t="s">
        <v>14</v>
      </c>
      <c r="H157" s="35">
        <v>75</v>
      </c>
      <c r="I157" s="35">
        <v>75</v>
      </c>
      <c r="J157" s="38">
        <v>100</v>
      </c>
      <c r="K157" s="55"/>
      <c r="L157" s="28"/>
      <c r="M157" s="77"/>
      <c r="N157" s="100"/>
    </row>
    <row r="158" spans="1:14" ht="120" x14ac:dyDescent="0.25">
      <c r="A158" s="52"/>
      <c r="B158" s="66"/>
      <c r="C158" s="72"/>
      <c r="D158" s="53"/>
      <c r="E158" s="27" t="s">
        <v>15</v>
      </c>
      <c r="F158" s="26" t="s">
        <v>179</v>
      </c>
      <c r="G158" s="21" t="s">
        <v>83</v>
      </c>
      <c r="H158" s="7">
        <v>120</v>
      </c>
      <c r="I158" s="7">
        <v>120</v>
      </c>
      <c r="J158" s="38">
        <f t="shared" si="12"/>
        <v>100</v>
      </c>
      <c r="K158" s="38">
        <f t="shared" si="13"/>
        <v>100</v>
      </c>
      <c r="L158" s="26"/>
      <c r="M158" s="77"/>
      <c r="N158" s="100"/>
    </row>
    <row r="159" spans="1:14" ht="45" x14ac:dyDescent="0.25">
      <c r="A159" s="52"/>
      <c r="B159" s="66"/>
      <c r="C159" s="70" t="s">
        <v>98</v>
      </c>
      <c r="D159" s="51" t="s">
        <v>2</v>
      </c>
      <c r="E159" s="27" t="s">
        <v>13</v>
      </c>
      <c r="F159" s="26" t="s">
        <v>144</v>
      </c>
      <c r="G159" s="35" t="s">
        <v>14</v>
      </c>
      <c r="H159" s="35">
        <v>75</v>
      </c>
      <c r="I159" s="35">
        <v>75</v>
      </c>
      <c r="J159" s="38">
        <f>I159/H159*100</f>
        <v>100</v>
      </c>
      <c r="K159" s="54">
        <f>(J159+J160)/2</f>
        <v>100</v>
      </c>
      <c r="L159" s="26"/>
      <c r="M159" s="77"/>
      <c r="N159" s="100"/>
    </row>
    <row r="160" spans="1:14" ht="30" x14ac:dyDescent="0.25">
      <c r="A160" s="52"/>
      <c r="B160" s="66"/>
      <c r="C160" s="71"/>
      <c r="D160" s="52"/>
      <c r="E160" s="27" t="s">
        <v>13</v>
      </c>
      <c r="F160" s="26" t="s">
        <v>130</v>
      </c>
      <c r="G160" s="35" t="s">
        <v>14</v>
      </c>
      <c r="H160" s="35">
        <v>75</v>
      </c>
      <c r="I160" s="35">
        <v>75</v>
      </c>
      <c r="J160" s="38">
        <v>100</v>
      </c>
      <c r="K160" s="55"/>
      <c r="L160" s="26"/>
      <c r="M160" s="77"/>
      <c r="N160" s="100"/>
    </row>
    <row r="161" spans="1:14" ht="108" customHeight="1" x14ac:dyDescent="0.25">
      <c r="A161" s="52"/>
      <c r="B161" s="66"/>
      <c r="C161" s="72"/>
      <c r="D161" s="53"/>
      <c r="E161" s="27" t="s">
        <v>15</v>
      </c>
      <c r="F161" s="26" t="s">
        <v>40</v>
      </c>
      <c r="G161" s="27" t="s">
        <v>19</v>
      </c>
      <c r="H161" s="36">
        <v>760</v>
      </c>
      <c r="I161" s="36">
        <v>801</v>
      </c>
      <c r="J161" s="38">
        <f>I161/H161*100</f>
        <v>105.39473684210525</v>
      </c>
      <c r="K161" s="38">
        <f>J161</f>
        <v>105.39473684210525</v>
      </c>
      <c r="L161" s="26"/>
      <c r="M161" s="77"/>
      <c r="N161" s="100"/>
    </row>
    <row r="162" spans="1:14" ht="150" x14ac:dyDescent="0.25">
      <c r="A162" s="52"/>
      <c r="B162" s="66"/>
      <c r="C162" s="49" t="s">
        <v>188</v>
      </c>
      <c r="D162" s="35" t="s">
        <v>2</v>
      </c>
      <c r="E162" s="27" t="s">
        <v>15</v>
      </c>
      <c r="F162" s="26" t="s">
        <v>126</v>
      </c>
      <c r="G162" s="27" t="s">
        <v>19</v>
      </c>
      <c r="H162" s="36">
        <v>353</v>
      </c>
      <c r="I162" s="36">
        <v>353</v>
      </c>
      <c r="J162" s="38">
        <f>I162/H162*100</f>
        <v>100</v>
      </c>
      <c r="K162" s="32">
        <f t="shared" si="13"/>
        <v>100</v>
      </c>
      <c r="L162" s="26"/>
      <c r="M162" s="77"/>
      <c r="N162" s="100"/>
    </row>
    <row r="163" spans="1:14" ht="45" x14ac:dyDescent="0.25">
      <c r="A163" s="52"/>
      <c r="B163" s="66"/>
      <c r="C163" s="70" t="s">
        <v>84</v>
      </c>
      <c r="D163" s="51" t="s">
        <v>2</v>
      </c>
      <c r="E163" s="27" t="s">
        <v>13</v>
      </c>
      <c r="F163" s="26" t="s">
        <v>144</v>
      </c>
      <c r="G163" s="35" t="s">
        <v>14</v>
      </c>
      <c r="H163" s="35">
        <v>75</v>
      </c>
      <c r="I163" s="35">
        <v>75</v>
      </c>
      <c r="J163" s="38">
        <f>I163/H163*100</f>
        <v>100</v>
      </c>
      <c r="K163" s="54">
        <f>(J163+J164)/2</f>
        <v>100</v>
      </c>
      <c r="L163" s="26"/>
      <c r="M163" s="77"/>
      <c r="N163" s="100"/>
    </row>
    <row r="164" spans="1:14" ht="30" x14ac:dyDescent="0.25">
      <c r="A164" s="52"/>
      <c r="B164" s="66"/>
      <c r="C164" s="71"/>
      <c r="D164" s="52"/>
      <c r="E164" s="27" t="s">
        <v>13</v>
      </c>
      <c r="F164" s="26" t="s">
        <v>130</v>
      </c>
      <c r="G164" s="35" t="s">
        <v>14</v>
      </c>
      <c r="H164" s="35">
        <v>75</v>
      </c>
      <c r="I164" s="35">
        <v>75</v>
      </c>
      <c r="J164" s="38">
        <v>100</v>
      </c>
      <c r="K164" s="55"/>
      <c r="L164" s="26"/>
      <c r="M164" s="77"/>
      <c r="N164" s="100"/>
    </row>
    <row r="165" spans="1:14" ht="30" customHeight="1" x14ac:dyDescent="0.25">
      <c r="A165" s="52"/>
      <c r="B165" s="66"/>
      <c r="C165" s="71"/>
      <c r="D165" s="52"/>
      <c r="E165" s="27" t="s">
        <v>15</v>
      </c>
      <c r="F165" s="28" t="s">
        <v>86</v>
      </c>
      <c r="G165" s="35" t="s">
        <v>24</v>
      </c>
      <c r="H165" s="36">
        <v>6800</v>
      </c>
      <c r="I165" s="36">
        <v>6800</v>
      </c>
      <c r="J165" s="38">
        <f t="shared" ref="J165:J251" si="14">I165/H165*100</f>
        <v>100</v>
      </c>
      <c r="K165" s="64">
        <f>(J165+J166)/2</f>
        <v>100.00326797385621</v>
      </c>
      <c r="L165" s="28"/>
      <c r="M165" s="77"/>
      <c r="N165" s="100"/>
    </row>
    <row r="166" spans="1:14" ht="30" x14ac:dyDescent="0.25">
      <c r="A166" s="52"/>
      <c r="B166" s="66"/>
      <c r="C166" s="72"/>
      <c r="D166" s="53"/>
      <c r="E166" s="27" t="s">
        <v>15</v>
      </c>
      <c r="F166" s="28" t="s">
        <v>41</v>
      </c>
      <c r="G166" s="35" t="s">
        <v>24</v>
      </c>
      <c r="H166" s="36">
        <v>15300</v>
      </c>
      <c r="I166" s="36">
        <v>15301</v>
      </c>
      <c r="J166" s="38">
        <f>I166/H166*100</f>
        <v>100.00653594771242</v>
      </c>
      <c r="K166" s="65"/>
      <c r="L166" s="28"/>
      <c r="M166" s="77"/>
      <c r="N166" s="100"/>
    </row>
    <row r="167" spans="1:14" ht="55.5" customHeight="1" x14ac:dyDescent="0.25">
      <c r="A167" s="52"/>
      <c r="B167" s="66"/>
      <c r="C167" s="70" t="s">
        <v>18</v>
      </c>
      <c r="D167" s="51" t="s">
        <v>2</v>
      </c>
      <c r="E167" s="27" t="s">
        <v>13</v>
      </c>
      <c r="F167" s="26" t="s">
        <v>144</v>
      </c>
      <c r="G167" s="35" t="s">
        <v>14</v>
      </c>
      <c r="H167" s="35">
        <v>75</v>
      </c>
      <c r="I167" s="35">
        <v>75</v>
      </c>
      <c r="J167" s="38">
        <f>I167/H167*100</f>
        <v>100</v>
      </c>
      <c r="K167" s="64">
        <f>(J167+J168)/2</f>
        <v>100</v>
      </c>
      <c r="L167" s="28"/>
      <c r="M167" s="56" t="s">
        <v>149</v>
      </c>
      <c r="N167" s="100"/>
    </row>
    <row r="168" spans="1:14" ht="54.75" customHeight="1" x14ac:dyDescent="0.25">
      <c r="A168" s="52"/>
      <c r="B168" s="66"/>
      <c r="C168" s="71"/>
      <c r="D168" s="52"/>
      <c r="E168" s="27" t="s">
        <v>13</v>
      </c>
      <c r="F168" s="26" t="s">
        <v>130</v>
      </c>
      <c r="G168" s="35" t="s">
        <v>14</v>
      </c>
      <c r="H168" s="35">
        <v>75</v>
      </c>
      <c r="I168" s="35">
        <v>75</v>
      </c>
      <c r="J168" s="38">
        <v>100</v>
      </c>
      <c r="K168" s="65"/>
      <c r="L168" s="28"/>
      <c r="M168" s="57"/>
      <c r="N168" s="100"/>
    </row>
    <row r="169" spans="1:14" ht="120" x14ac:dyDescent="0.25">
      <c r="A169" s="52"/>
      <c r="B169" s="66"/>
      <c r="C169" s="72"/>
      <c r="D169" s="53"/>
      <c r="E169" s="27" t="s">
        <v>15</v>
      </c>
      <c r="F169" s="29" t="s">
        <v>18</v>
      </c>
      <c r="G169" s="27" t="s">
        <v>19</v>
      </c>
      <c r="H169" s="36">
        <v>119</v>
      </c>
      <c r="I169" s="36">
        <v>112</v>
      </c>
      <c r="J169" s="38">
        <f>I169/H169*100</f>
        <v>94.117647058823522</v>
      </c>
      <c r="K169" s="34">
        <f>J169</f>
        <v>94.117647058823522</v>
      </c>
      <c r="L169" s="31" t="s">
        <v>185</v>
      </c>
      <c r="M169" s="39" t="s">
        <v>88</v>
      </c>
      <c r="N169" s="100"/>
    </row>
    <row r="170" spans="1:14" ht="45" x14ac:dyDescent="0.25">
      <c r="A170" s="52"/>
      <c r="B170" s="66"/>
      <c r="C170" s="84" t="s">
        <v>42</v>
      </c>
      <c r="D170" s="51" t="s">
        <v>2</v>
      </c>
      <c r="E170" s="27" t="s">
        <v>13</v>
      </c>
      <c r="F170" s="26" t="s">
        <v>144</v>
      </c>
      <c r="G170" s="35" t="s">
        <v>14</v>
      </c>
      <c r="H170" s="35">
        <v>75</v>
      </c>
      <c r="I170" s="35">
        <v>75</v>
      </c>
      <c r="J170" s="38">
        <f>I170/H170*100</f>
        <v>100</v>
      </c>
      <c r="K170" s="64">
        <f>(J170+J171)/2</f>
        <v>100</v>
      </c>
      <c r="L170" s="28"/>
      <c r="M170" s="56" t="s">
        <v>75</v>
      </c>
      <c r="N170" s="100"/>
    </row>
    <row r="171" spans="1:14" ht="30" x14ac:dyDescent="0.25">
      <c r="A171" s="52"/>
      <c r="B171" s="66"/>
      <c r="C171" s="124"/>
      <c r="D171" s="52"/>
      <c r="E171" s="27" t="s">
        <v>13</v>
      </c>
      <c r="F171" s="26" t="s">
        <v>130</v>
      </c>
      <c r="G171" s="35" t="s">
        <v>14</v>
      </c>
      <c r="H171" s="35">
        <v>75</v>
      </c>
      <c r="I171" s="35">
        <v>75</v>
      </c>
      <c r="J171" s="38">
        <v>100</v>
      </c>
      <c r="K171" s="65"/>
      <c r="L171" s="28"/>
      <c r="M171" s="66"/>
      <c r="N171" s="100"/>
    </row>
    <row r="172" spans="1:14" ht="42" customHeight="1" x14ac:dyDescent="0.25">
      <c r="A172" s="52"/>
      <c r="B172" s="66"/>
      <c r="C172" s="85"/>
      <c r="D172" s="53"/>
      <c r="E172" s="27" t="s">
        <v>15</v>
      </c>
      <c r="F172" s="28" t="s">
        <v>42</v>
      </c>
      <c r="G172" s="35" t="s">
        <v>43</v>
      </c>
      <c r="H172" s="36">
        <v>1625</v>
      </c>
      <c r="I172" s="36">
        <v>1626</v>
      </c>
      <c r="J172" s="38">
        <f t="shared" si="14"/>
        <v>100.06153846153848</v>
      </c>
      <c r="K172" s="38">
        <f>J172</f>
        <v>100.06153846153848</v>
      </c>
      <c r="L172" s="26"/>
      <c r="M172" s="57"/>
      <c r="N172" s="101"/>
    </row>
    <row r="173" spans="1:14" ht="30" x14ac:dyDescent="0.25">
      <c r="A173" s="52"/>
      <c r="B173" s="66"/>
      <c r="C173" s="84" t="s">
        <v>63</v>
      </c>
      <c r="D173" s="51" t="s">
        <v>2</v>
      </c>
      <c r="E173" s="27" t="s">
        <v>13</v>
      </c>
      <c r="F173" s="28"/>
      <c r="G173" s="35"/>
      <c r="H173" s="35"/>
      <c r="I173" s="35"/>
      <c r="J173" s="38"/>
      <c r="K173" s="38">
        <f>(K140+K153+K156+K159+K163+K167+K170)/7</f>
        <v>100</v>
      </c>
      <c r="L173" s="28"/>
      <c r="M173" s="35"/>
      <c r="N173" s="50"/>
    </row>
    <row r="174" spans="1:14" ht="30" x14ac:dyDescent="0.25">
      <c r="A174" s="53"/>
      <c r="B174" s="57"/>
      <c r="C174" s="85"/>
      <c r="D174" s="53"/>
      <c r="E174" s="27" t="s">
        <v>15</v>
      </c>
      <c r="F174" s="28"/>
      <c r="G174" s="35"/>
      <c r="H174" s="35"/>
      <c r="I174" s="35"/>
      <c r="J174" s="38"/>
      <c r="K174" s="38">
        <f>(J142+J143+J144+J145+J146+J147+J148+J155+J158+J161+J165+J166+J172+J162+J149+J150+J151+J152+J169)/19</f>
        <v>101.27214606195304</v>
      </c>
      <c r="L174" s="28"/>
      <c r="M174" s="35"/>
      <c r="N174" s="50"/>
    </row>
    <row r="175" spans="1:14" ht="60" customHeight="1" x14ac:dyDescent="0.25">
      <c r="A175" s="51">
        <v>12</v>
      </c>
      <c r="B175" s="61" t="s">
        <v>94</v>
      </c>
      <c r="C175" s="95" t="s">
        <v>120</v>
      </c>
      <c r="D175" s="51" t="s">
        <v>2</v>
      </c>
      <c r="E175" s="27" t="s">
        <v>13</v>
      </c>
      <c r="F175" s="26" t="s">
        <v>144</v>
      </c>
      <c r="G175" s="35" t="s">
        <v>14</v>
      </c>
      <c r="H175" s="35">
        <v>75</v>
      </c>
      <c r="I175" s="35">
        <v>75</v>
      </c>
      <c r="J175" s="38">
        <f>I175/H175*100</f>
        <v>100</v>
      </c>
      <c r="K175" s="54">
        <f>(J175+J176)/2</f>
        <v>100</v>
      </c>
      <c r="L175" s="28"/>
      <c r="M175" s="56" t="s">
        <v>70</v>
      </c>
      <c r="N175" s="78">
        <f>(K175+K177+K179+K181+K183+K184+K185+K187+K189+K190+K192+K193+K195)/13</f>
        <v>115.32968524258558</v>
      </c>
    </row>
    <row r="176" spans="1:14" ht="60" customHeight="1" x14ac:dyDescent="0.25">
      <c r="A176" s="52"/>
      <c r="B176" s="62"/>
      <c r="C176" s="118"/>
      <c r="D176" s="52"/>
      <c r="E176" s="27" t="s">
        <v>13</v>
      </c>
      <c r="F176" s="26" t="s">
        <v>130</v>
      </c>
      <c r="G176" s="35" t="s">
        <v>14</v>
      </c>
      <c r="H176" s="35">
        <v>75</v>
      </c>
      <c r="I176" s="35">
        <v>75</v>
      </c>
      <c r="J176" s="38">
        <v>100</v>
      </c>
      <c r="K176" s="55"/>
      <c r="L176" s="19"/>
      <c r="M176" s="66"/>
      <c r="N176" s="79"/>
    </row>
    <row r="177" spans="1:14" ht="30" customHeight="1" x14ac:dyDescent="0.25">
      <c r="A177" s="52"/>
      <c r="B177" s="62"/>
      <c r="C177" s="118"/>
      <c r="D177" s="52"/>
      <c r="E177" s="77" t="s">
        <v>15</v>
      </c>
      <c r="F177" s="86" t="s">
        <v>36</v>
      </c>
      <c r="G177" s="35" t="s">
        <v>23</v>
      </c>
      <c r="H177" s="35">
        <v>345</v>
      </c>
      <c r="I177" s="35">
        <v>345</v>
      </c>
      <c r="J177" s="38">
        <f>I177/H177*100</f>
        <v>100</v>
      </c>
      <c r="K177" s="64">
        <f>(J177+J178)/2</f>
        <v>100.59414990859233</v>
      </c>
      <c r="L177" s="67"/>
      <c r="M177" s="66"/>
      <c r="N177" s="79"/>
    </row>
    <row r="178" spans="1:14" ht="21" customHeight="1" x14ac:dyDescent="0.25">
      <c r="A178" s="52"/>
      <c r="B178" s="62"/>
      <c r="C178" s="118"/>
      <c r="D178" s="52"/>
      <c r="E178" s="77"/>
      <c r="F178" s="86"/>
      <c r="G178" s="35" t="s">
        <v>22</v>
      </c>
      <c r="H178" s="38">
        <v>1094</v>
      </c>
      <c r="I178" s="38">
        <v>1107</v>
      </c>
      <c r="J178" s="38">
        <f>I178/H178*100</f>
        <v>101.18829981718464</v>
      </c>
      <c r="K178" s="65"/>
      <c r="L178" s="69"/>
      <c r="M178" s="57"/>
      <c r="N178" s="79"/>
    </row>
    <row r="179" spans="1:14" ht="42" customHeight="1" x14ac:dyDescent="0.25">
      <c r="A179" s="52"/>
      <c r="B179" s="62"/>
      <c r="C179" s="118"/>
      <c r="D179" s="52"/>
      <c r="E179" s="77" t="s">
        <v>15</v>
      </c>
      <c r="F179" s="88" t="s">
        <v>37</v>
      </c>
      <c r="G179" s="35" t="s">
        <v>23</v>
      </c>
      <c r="H179" s="38">
        <v>3200</v>
      </c>
      <c r="I179" s="38">
        <v>2709</v>
      </c>
      <c r="J179" s="38">
        <f t="shared" si="14"/>
        <v>84.65625</v>
      </c>
      <c r="K179" s="64">
        <f>(J179+J180)/2</f>
        <v>88.484646739130426</v>
      </c>
      <c r="L179" s="67" t="s">
        <v>145</v>
      </c>
      <c r="M179" s="56" t="s">
        <v>71</v>
      </c>
      <c r="N179" s="79"/>
    </row>
    <row r="180" spans="1:14" ht="50.25" customHeight="1" x14ac:dyDescent="0.25">
      <c r="A180" s="52"/>
      <c r="B180" s="62"/>
      <c r="C180" s="118"/>
      <c r="D180" s="52"/>
      <c r="E180" s="77"/>
      <c r="F180" s="88"/>
      <c r="G180" s="35" t="s">
        <v>22</v>
      </c>
      <c r="H180" s="38">
        <v>11500</v>
      </c>
      <c r="I180" s="38">
        <v>10616</v>
      </c>
      <c r="J180" s="38">
        <f t="shared" si="14"/>
        <v>92.313043478260866</v>
      </c>
      <c r="K180" s="65"/>
      <c r="L180" s="69"/>
      <c r="M180" s="57"/>
      <c r="N180" s="79"/>
    </row>
    <row r="181" spans="1:14" ht="18" customHeight="1" x14ac:dyDescent="0.25">
      <c r="A181" s="52"/>
      <c r="B181" s="62"/>
      <c r="C181" s="118"/>
      <c r="D181" s="52"/>
      <c r="E181" s="77" t="s">
        <v>15</v>
      </c>
      <c r="F181" s="86" t="s">
        <v>85</v>
      </c>
      <c r="G181" s="35" t="s">
        <v>23</v>
      </c>
      <c r="H181" s="38">
        <v>1900</v>
      </c>
      <c r="I181" s="38">
        <v>1900</v>
      </c>
      <c r="J181" s="38">
        <f>I181/H181*100</f>
        <v>100</v>
      </c>
      <c r="K181" s="64">
        <f>(J181+J182)/2</f>
        <v>100.14306151645206</v>
      </c>
      <c r="L181" s="67"/>
      <c r="M181" s="56" t="s">
        <v>71</v>
      </c>
      <c r="N181" s="79"/>
    </row>
    <row r="182" spans="1:14" ht="54.75" customHeight="1" x14ac:dyDescent="0.25">
      <c r="A182" s="52"/>
      <c r="B182" s="62"/>
      <c r="C182" s="118"/>
      <c r="D182" s="52"/>
      <c r="E182" s="77"/>
      <c r="F182" s="86"/>
      <c r="G182" s="35" t="s">
        <v>22</v>
      </c>
      <c r="H182" s="38">
        <v>4194</v>
      </c>
      <c r="I182" s="38">
        <v>4206</v>
      </c>
      <c r="J182" s="38">
        <f>I182/H182*100</f>
        <v>100.28612303290414</v>
      </c>
      <c r="K182" s="65"/>
      <c r="L182" s="69"/>
      <c r="M182" s="57"/>
      <c r="N182" s="79"/>
    </row>
    <row r="183" spans="1:14" ht="54.75" customHeight="1" x14ac:dyDescent="0.25">
      <c r="A183" s="52"/>
      <c r="B183" s="62"/>
      <c r="C183" s="118"/>
      <c r="D183" s="52"/>
      <c r="E183" s="27" t="s">
        <v>15</v>
      </c>
      <c r="F183" s="26" t="s">
        <v>47</v>
      </c>
      <c r="G183" s="35" t="s">
        <v>22</v>
      </c>
      <c r="H183" s="38">
        <v>500</v>
      </c>
      <c r="I183" s="38">
        <v>500</v>
      </c>
      <c r="J183" s="38">
        <f t="shared" si="14"/>
        <v>100</v>
      </c>
      <c r="K183" s="34">
        <f>J183</f>
        <v>100</v>
      </c>
      <c r="L183" s="31"/>
      <c r="M183" s="56" t="s">
        <v>71</v>
      </c>
      <c r="N183" s="79"/>
    </row>
    <row r="184" spans="1:14" ht="54.75" customHeight="1" x14ac:dyDescent="0.25">
      <c r="A184" s="52"/>
      <c r="B184" s="62"/>
      <c r="C184" s="118"/>
      <c r="D184" s="52"/>
      <c r="E184" s="27" t="s">
        <v>15</v>
      </c>
      <c r="F184" s="26" t="s">
        <v>95</v>
      </c>
      <c r="G184" s="35" t="s">
        <v>22</v>
      </c>
      <c r="H184" s="38">
        <v>1240</v>
      </c>
      <c r="I184" s="38">
        <v>1240</v>
      </c>
      <c r="J184" s="38">
        <f t="shared" ref="J184:J195" si="15">I184/H184*100</f>
        <v>100</v>
      </c>
      <c r="K184" s="34">
        <f>J184</f>
        <v>100</v>
      </c>
      <c r="L184" s="31"/>
      <c r="M184" s="57"/>
      <c r="N184" s="79"/>
    </row>
    <row r="185" spans="1:14" ht="54.75" customHeight="1" x14ac:dyDescent="0.25">
      <c r="A185" s="52"/>
      <c r="B185" s="62"/>
      <c r="C185" s="118"/>
      <c r="D185" s="52"/>
      <c r="E185" s="56" t="s">
        <v>15</v>
      </c>
      <c r="F185" s="67" t="s">
        <v>106</v>
      </c>
      <c r="G185" s="35" t="s">
        <v>23</v>
      </c>
      <c r="H185" s="38">
        <v>617</v>
      </c>
      <c r="I185" s="38">
        <v>1789</v>
      </c>
      <c r="J185" s="38">
        <f t="shared" si="15"/>
        <v>289.9513776337115</v>
      </c>
      <c r="K185" s="64">
        <f>(J185+J186)/2</f>
        <v>292.42094429130827</v>
      </c>
      <c r="L185" s="31" t="s">
        <v>189</v>
      </c>
      <c r="M185" s="56" t="s">
        <v>114</v>
      </c>
      <c r="N185" s="79"/>
    </row>
    <row r="186" spans="1:14" ht="54.75" customHeight="1" x14ac:dyDescent="0.25">
      <c r="A186" s="52"/>
      <c r="B186" s="62"/>
      <c r="C186" s="96"/>
      <c r="D186" s="53"/>
      <c r="E186" s="57"/>
      <c r="F186" s="69"/>
      <c r="G186" s="35" t="s">
        <v>22</v>
      </c>
      <c r="H186" s="38">
        <v>137</v>
      </c>
      <c r="I186" s="38">
        <v>404</v>
      </c>
      <c r="J186" s="38">
        <f t="shared" si="15"/>
        <v>294.8905109489051</v>
      </c>
      <c r="K186" s="65"/>
      <c r="L186" s="31"/>
      <c r="M186" s="57"/>
      <c r="N186" s="79"/>
    </row>
    <row r="187" spans="1:14" ht="45" x14ac:dyDescent="0.25">
      <c r="A187" s="52"/>
      <c r="B187" s="62"/>
      <c r="C187" s="95" t="s">
        <v>38</v>
      </c>
      <c r="D187" s="51" t="s">
        <v>2</v>
      </c>
      <c r="E187" s="27" t="s">
        <v>13</v>
      </c>
      <c r="F187" s="26" t="s">
        <v>144</v>
      </c>
      <c r="G187" s="35" t="s">
        <v>14</v>
      </c>
      <c r="H187" s="35">
        <v>75</v>
      </c>
      <c r="I187" s="35">
        <v>75</v>
      </c>
      <c r="J187" s="38">
        <f>I187/H187*100</f>
        <v>100</v>
      </c>
      <c r="K187" s="64">
        <f>(J187+J188)/2</f>
        <v>100</v>
      </c>
      <c r="L187" s="31"/>
      <c r="M187" s="56" t="s">
        <v>69</v>
      </c>
      <c r="N187" s="79"/>
    </row>
    <row r="188" spans="1:14" ht="30" x14ac:dyDescent="0.25">
      <c r="A188" s="52"/>
      <c r="B188" s="62"/>
      <c r="C188" s="118"/>
      <c r="D188" s="52"/>
      <c r="E188" s="27" t="s">
        <v>13</v>
      </c>
      <c r="F188" s="26" t="s">
        <v>130</v>
      </c>
      <c r="G188" s="35" t="s">
        <v>14</v>
      </c>
      <c r="H188" s="35">
        <v>75</v>
      </c>
      <c r="I188" s="35">
        <v>75</v>
      </c>
      <c r="J188" s="38">
        <v>100</v>
      </c>
      <c r="K188" s="65"/>
      <c r="L188" s="31"/>
      <c r="M188" s="57"/>
      <c r="N188" s="79"/>
    </row>
    <row r="189" spans="1:14" ht="105" x14ac:dyDescent="0.25">
      <c r="A189" s="52"/>
      <c r="B189" s="62"/>
      <c r="C189" s="96"/>
      <c r="D189" s="53"/>
      <c r="E189" s="27" t="s">
        <v>15</v>
      </c>
      <c r="F189" s="26" t="s">
        <v>39</v>
      </c>
      <c r="G189" s="35" t="s">
        <v>22</v>
      </c>
      <c r="H189" s="38">
        <v>2000</v>
      </c>
      <c r="I189" s="38">
        <v>2570</v>
      </c>
      <c r="J189" s="38">
        <f t="shared" si="15"/>
        <v>128.5</v>
      </c>
      <c r="K189" s="38">
        <f>J189</f>
        <v>128.5</v>
      </c>
      <c r="L189" s="5" t="s">
        <v>241</v>
      </c>
      <c r="M189" s="27" t="str">
        <f>M181</f>
        <v>Форма статистического наблюдения № 30</v>
      </c>
      <c r="N189" s="79"/>
    </row>
    <row r="190" spans="1:14" ht="45" x14ac:dyDescent="0.25">
      <c r="A190" s="52"/>
      <c r="B190" s="62"/>
      <c r="C190" s="95" t="s">
        <v>98</v>
      </c>
      <c r="D190" s="51" t="s">
        <v>2</v>
      </c>
      <c r="E190" s="27" t="s">
        <v>13</v>
      </c>
      <c r="F190" s="26" t="s">
        <v>144</v>
      </c>
      <c r="G190" s="35" t="s">
        <v>14</v>
      </c>
      <c r="H190" s="35">
        <v>75</v>
      </c>
      <c r="I190" s="35">
        <v>75</v>
      </c>
      <c r="J190" s="38">
        <f>I190/H190*100</f>
        <v>100</v>
      </c>
      <c r="K190" s="54">
        <f>(J190+J191)/2</f>
        <v>100</v>
      </c>
      <c r="L190" s="28"/>
      <c r="M190" s="56" t="s">
        <v>69</v>
      </c>
      <c r="N190" s="79"/>
    </row>
    <row r="191" spans="1:14" ht="30" x14ac:dyDescent="0.25">
      <c r="A191" s="52"/>
      <c r="B191" s="62"/>
      <c r="C191" s="118"/>
      <c r="D191" s="52"/>
      <c r="E191" s="27" t="s">
        <v>13</v>
      </c>
      <c r="F191" s="26" t="s">
        <v>130</v>
      </c>
      <c r="G191" s="35" t="s">
        <v>14</v>
      </c>
      <c r="H191" s="35">
        <v>75</v>
      </c>
      <c r="I191" s="35">
        <v>75</v>
      </c>
      <c r="J191" s="38">
        <v>100</v>
      </c>
      <c r="K191" s="55"/>
      <c r="L191" s="28"/>
      <c r="M191" s="57"/>
      <c r="N191" s="79"/>
    </row>
    <row r="192" spans="1:14" ht="90" x14ac:dyDescent="0.25">
      <c r="A192" s="52"/>
      <c r="B192" s="62"/>
      <c r="C192" s="96"/>
      <c r="D192" s="53"/>
      <c r="E192" s="27" t="s">
        <v>15</v>
      </c>
      <c r="F192" s="26" t="s">
        <v>40</v>
      </c>
      <c r="G192" s="27" t="s">
        <v>19</v>
      </c>
      <c r="H192" s="38">
        <v>380</v>
      </c>
      <c r="I192" s="38">
        <v>302</v>
      </c>
      <c r="J192" s="38">
        <f t="shared" si="15"/>
        <v>79.473684210526315</v>
      </c>
      <c r="K192" s="38">
        <f>J192</f>
        <v>79.473684210526315</v>
      </c>
      <c r="L192" s="31" t="s">
        <v>185</v>
      </c>
      <c r="M192" s="27" t="str">
        <f>M189</f>
        <v>Форма статистического наблюдения № 30</v>
      </c>
      <c r="N192" s="79"/>
    </row>
    <row r="193" spans="1:14" ht="45" x14ac:dyDescent="0.25">
      <c r="A193" s="52"/>
      <c r="B193" s="62"/>
      <c r="C193" s="132" t="s">
        <v>42</v>
      </c>
      <c r="D193" s="51" t="s">
        <v>2</v>
      </c>
      <c r="E193" s="27" t="s">
        <v>13</v>
      </c>
      <c r="F193" s="26" t="s">
        <v>144</v>
      </c>
      <c r="G193" s="35" t="s">
        <v>14</v>
      </c>
      <c r="H193" s="35">
        <v>75</v>
      </c>
      <c r="I193" s="35">
        <v>75</v>
      </c>
      <c r="J193" s="38">
        <f>I193/H193*100</f>
        <v>100</v>
      </c>
      <c r="K193" s="54">
        <f>(J193+J194)/2</f>
        <v>100</v>
      </c>
      <c r="L193" s="28"/>
      <c r="M193" s="56" t="s">
        <v>69</v>
      </c>
      <c r="N193" s="79"/>
    </row>
    <row r="194" spans="1:14" ht="30" x14ac:dyDescent="0.25">
      <c r="A194" s="52"/>
      <c r="B194" s="62"/>
      <c r="C194" s="133"/>
      <c r="D194" s="52"/>
      <c r="E194" s="27" t="s">
        <v>13</v>
      </c>
      <c r="F194" s="26" t="s">
        <v>130</v>
      </c>
      <c r="G194" s="35" t="s">
        <v>14</v>
      </c>
      <c r="H194" s="35">
        <v>75</v>
      </c>
      <c r="I194" s="35">
        <v>75</v>
      </c>
      <c r="J194" s="38">
        <v>100</v>
      </c>
      <c r="K194" s="55"/>
      <c r="L194" s="28"/>
      <c r="M194" s="57"/>
      <c r="N194" s="79"/>
    </row>
    <row r="195" spans="1:14" ht="42.75" customHeight="1" x14ac:dyDescent="0.25">
      <c r="A195" s="52"/>
      <c r="B195" s="62"/>
      <c r="C195" s="134"/>
      <c r="D195" s="53"/>
      <c r="E195" s="27" t="s">
        <v>15</v>
      </c>
      <c r="F195" s="28" t="s">
        <v>42</v>
      </c>
      <c r="G195" s="35" t="s">
        <v>43</v>
      </c>
      <c r="H195" s="38">
        <v>4840</v>
      </c>
      <c r="I195" s="38">
        <v>5308</v>
      </c>
      <c r="J195" s="38">
        <f t="shared" si="15"/>
        <v>109.6694214876033</v>
      </c>
      <c r="K195" s="38">
        <f>J195</f>
        <v>109.6694214876033</v>
      </c>
      <c r="L195" s="26" t="s">
        <v>197</v>
      </c>
      <c r="M195" s="27" t="s">
        <v>75</v>
      </c>
      <c r="N195" s="79"/>
    </row>
    <row r="196" spans="1:14" ht="30" x14ac:dyDescent="0.25">
      <c r="A196" s="52"/>
      <c r="B196" s="62"/>
      <c r="C196" s="84" t="s">
        <v>63</v>
      </c>
      <c r="D196" s="51" t="s">
        <v>2</v>
      </c>
      <c r="E196" s="27" t="s">
        <v>13</v>
      </c>
      <c r="F196" s="28"/>
      <c r="G196" s="35"/>
      <c r="H196" s="38"/>
      <c r="I196" s="38"/>
      <c r="J196" s="38"/>
      <c r="K196" s="38">
        <f>(K175+K187+K190+K193)/4</f>
        <v>100</v>
      </c>
      <c r="L196" s="28"/>
      <c r="M196" s="35"/>
      <c r="N196" s="79"/>
    </row>
    <row r="197" spans="1:14" ht="30" x14ac:dyDescent="0.25">
      <c r="A197" s="53"/>
      <c r="B197" s="63"/>
      <c r="C197" s="85"/>
      <c r="D197" s="53"/>
      <c r="E197" s="27" t="s">
        <v>15</v>
      </c>
      <c r="F197" s="28"/>
      <c r="G197" s="35"/>
      <c r="H197" s="38"/>
      <c r="I197" s="38"/>
      <c r="J197" s="38"/>
      <c r="K197" s="38">
        <f>(J177+J178+J179+J180+J181+J182+J189+J192+J195+J183+J184+J186+J185)/13</f>
        <v>129.30220850839197</v>
      </c>
      <c r="L197" s="28"/>
      <c r="M197" s="35"/>
      <c r="N197" s="79"/>
    </row>
    <row r="198" spans="1:14" ht="45" x14ac:dyDescent="0.25">
      <c r="A198" s="51">
        <v>13</v>
      </c>
      <c r="B198" s="61" t="s">
        <v>48</v>
      </c>
      <c r="C198" s="95" t="s">
        <v>121</v>
      </c>
      <c r="D198" s="51" t="s">
        <v>2</v>
      </c>
      <c r="E198" s="27" t="s">
        <v>13</v>
      </c>
      <c r="F198" s="26" t="s">
        <v>144</v>
      </c>
      <c r="G198" s="35" t="s">
        <v>14</v>
      </c>
      <c r="H198" s="35">
        <v>75</v>
      </c>
      <c r="I198" s="35">
        <v>75</v>
      </c>
      <c r="J198" s="38">
        <f>I198/H198*100</f>
        <v>100</v>
      </c>
      <c r="K198" s="54">
        <f>(J198+J199)/2</f>
        <v>100</v>
      </c>
      <c r="L198" s="28"/>
      <c r="M198" s="56" t="s">
        <v>70</v>
      </c>
      <c r="N198" s="109">
        <f>(K198+K200+K202+K204+K208+K211+K206+K209)/8</f>
        <v>100.61867853496733</v>
      </c>
    </row>
    <row r="199" spans="1:14" ht="40.5" customHeight="1" x14ac:dyDescent="0.25">
      <c r="A199" s="52"/>
      <c r="B199" s="62"/>
      <c r="C199" s="118"/>
      <c r="D199" s="52"/>
      <c r="E199" s="27" t="s">
        <v>13</v>
      </c>
      <c r="F199" s="26" t="s">
        <v>130</v>
      </c>
      <c r="G199" s="35" t="s">
        <v>14</v>
      </c>
      <c r="H199" s="35">
        <v>75</v>
      </c>
      <c r="I199" s="35">
        <v>75</v>
      </c>
      <c r="J199" s="38">
        <v>100</v>
      </c>
      <c r="K199" s="55"/>
      <c r="L199" s="28"/>
      <c r="M199" s="66"/>
      <c r="N199" s="109"/>
    </row>
    <row r="200" spans="1:14" ht="27.75" customHeight="1" x14ac:dyDescent="0.25">
      <c r="A200" s="52"/>
      <c r="B200" s="62"/>
      <c r="C200" s="118"/>
      <c r="D200" s="52"/>
      <c r="E200" s="77" t="s">
        <v>15</v>
      </c>
      <c r="F200" s="86" t="s">
        <v>36</v>
      </c>
      <c r="G200" s="35" t="s">
        <v>23</v>
      </c>
      <c r="H200" s="38">
        <v>188</v>
      </c>
      <c r="I200" s="38">
        <v>188</v>
      </c>
      <c r="J200" s="38">
        <f t="shared" si="14"/>
        <v>100</v>
      </c>
      <c r="K200" s="64">
        <f>(J200+J201)/2</f>
        <v>100</v>
      </c>
      <c r="L200" s="28"/>
      <c r="M200" s="66"/>
      <c r="N200" s="109"/>
    </row>
    <row r="201" spans="1:14" ht="29.25" customHeight="1" x14ac:dyDescent="0.25">
      <c r="A201" s="52"/>
      <c r="B201" s="62"/>
      <c r="C201" s="118"/>
      <c r="D201" s="52"/>
      <c r="E201" s="77"/>
      <c r="F201" s="86"/>
      <c r="G201" s="35" t="s">
        <v>22</v>
      </c>
      <c r="H201" s="38">
        <v>507</v>
      </c>
      <c r="I201" s="38">
        <v>507</v>
      </c>
      <c r="J201" s="38">
        <f t="shared" si="14"/>
        <v>100</v>
      </c>
      <c r="K201" s="65"/>
      <c r="L201" s="28"/>
      <c r="M201" s="57"/>
      <c r="N201" s="109"/>
    </row>
    <row r="202" spans="1:14" x14ac:dyDescent="0.25">
      <c r="A202" s="52"/>
      <c r="B202" s="62"/>
      <c r="C202" s="118"/>
      <c r="D202" s="52"/>
      <c r="E202" s="77" t="s">
        <v>15</v>
      </c>
      <c r="F202" s="88" t="s">
        <v>37</v>
      </c>
      <c r="G202" s="35" t="s">
        <v>23</v>
      </c>
      <c r="H202" s="38">
        <v>1410</v>
      </c>
      <c r="I202" s="38">
        <v>1412</v>
      </c>
      <c r="J202" s="38">
        <f t="shared" ref="J202:J211" si="16">I202/H202*100</f>
        <v>100.14184397163119</v>
      </c>
      <c r="K202" s="64">
        <f>(J202+J203)/2</f>
        <v>100.13002364066193</v>
      </c>
      <c r="L202" s="28"/>
      <c r="M202" s="56" t="s">
        <v>71</v>
      </c>
      <c r="N202" s="109"/>
    </row>
    <row r="203" spans="1:14" x14ac:dyDescent="0.25">
      <c r="A203" s="52"/>
      <c r="B203" s="62"/>
      <c r="C203" s="118"/>
      <c r="D203" s="52"/>
      <c r="E203" s="77"/>
      <c r="F203" s="88"/>
      <c r="G203" s="35" t="s">
        <v>22</v>
      </c>
      <c r="H203" s="38">
        <v>4230</v>
      </c>
      <c r="I203" s="38">
        <v>4235</v>
      </c>
      <c r="J203" s="38">
        <f t="shared" si="16"/>
        <v>100.11820330969267</v>
      </c>
      <c r="K203" s="65"/>
      <c r="L203" s="28"/>
      <c r="M203" s="57"/>
      <c r="N203" s="109"/>
    </row>
    <row r="204" spans="1:14" x14ac:dyDescent="0.25">
      <c r="A204" s="52"/>
      <c r="B204" s="62"/>
      <c r="C204" s="118"/>
      <c r="D204" s="52"/>
      <c r="E204" s="77" t="s">
        <v>15</v>
      </c>
      <c r="F204" s="86" t="s">
        <v>85</v>
      </c>
      <c r="G204" s="35" t="s">
        <v>23</v>
      </c>
      <c r="H204" s="38">
        <v>825</v>
      </c>
      <c r="I204" s="38">
        <v>827</v>
      </c>
      <c r="J204" s="38">
        <f t="shared" si="16"/>
        <v>100.24242424242425</v>
      </c>
      <c r="K204" s="64">
        <f>(J204+J205)/2</f>
        <v>100.15273797241011</v>
      </c>
      <c r="L204" s="28"/>
      <c r="M204" s="56" t="s">
        <v>71</v>
      </c>
      <c r="N204" s="109"/>
    </row>
    <row r="205" spans="1:14" x14ac:dyDescent="0.25">
      <c r="A205" s="52"/>
      <c r="B205" s="62"/>
      <c r="C205" s="96"/>
      <c r="D205" s="53"/>
      <c r="E205" s="77"/>
      <c r="F205" s="86"/>
      <c r="G205" s="35" t="s">
        <v>22</v>
      </c>
      <c r="H205" s="38">
        <v>1586</v>
      </c>
      <c r="I205" s="38">
        <v>1587</v>
      </c>
      <c r="J205" s="38">
        <f t="shared" si="16"/>
        <v>100.06305170239595</v>
      </c>
      <c r="K205" s="65"/>
      <c r="L205" s="28"/>
      <c r="M205" s="57"/>
      <c r="N205" s="109"/>
    </row>
    <row r="206" spans="1:14" ht="45" x14ac:dyDescent="0.25">
      <c r="A206" s="52"/>
      <c r="B206" s="62"/>
      <c r="C206" s="70" t="s">
        <v>190</v>
      </c>
      <c r="D206" s="51" t="s">
        <v>2</v>
      </c>
      <c r="E206" s="27" t="s">
        <v>13</v>
      </c>
      <c r="F206" s="26" t="s">
        <v>144</v>
      </c>
      <c r="G206" s="35" t="s">
        <v>14</v>
      </c>
      <c r="H206" s="35">
        <v>75</v>
      </c>
      <c r="I206" s="35">
        <v>75</v>
      </c>
      <c r="J206" s="38">
        <f>I206/H206*100</f>
        <v>100</v>
      </c>
      <c r="K206" s="64">
        <f>(J206+J207)/2</f>
        <v>100</v>
      </c>
      <c r="L206" s="28"/>
      <c r="M206" s="56" t="s">
        <v>71</v>
      </c>
      <c r="N206" s="109"/>
    </row>
    <row r="207" spans="1:14" ht="30" x14ac:dyDescent="0.25">
      <c r="A207" s="52"/>
      <c r="B207" s="62"/>
      <c r="C207" s="71"/>
      <c r="D207" s="52"/>
      <c r="E207" s="27" t="s">
        <v>13</v>
      </c>
      <c r="F207" s="26" t="s">
        <v>130</v>
      </c>
      <c r="G207" s="35" t="s">
        <v>14</v>
      </c>
      <c r="H207" s="35">
        <v>75</v>
      </c>
      <c r="I207" s="35">
        <v>75</v>
      </c>
      <c r="J207" s="38">
        <v>100</v>
      </c>
      <c r="K207" s="65"/>
      <c r="L207" s="28"/>
      <c r="M207" s="66"/>
      <c r="N207" s="109"/>
    </row>
    <row r="208" spans="1:14" ht="105" x14ac:dyDescent="0.25">
      <c r="A208" s="52"/>
      <c r="B208" s="62"/>
      <c r="C208" s="72"/>
      <c r="D208" s="53"/>
      <c r="E208" s="27" t="s">
        <v>15</v>
      </c>
      <c r="F208" s="26" t="s">
        <v>91</v>
      </c>
      <c r="G208" s="35" t="s">
        <v>22</v>
      </c>
      <c r="H208" s="38">
        <v>100</v>
      </c>
      <c r="I208" s="38">
        <v>101</v>
      </c>
      <c r="J208" s="38">
        <f t="shared" si="16"/>
        <v>101</v>
      </c>
      <c r="K208" s="36">
        <f>J208</f>
        <v>101</v>
      </c>
      <c r="L208" s="28"/>
      <c r="M208" s="57"/>
      <c r="N208" s="109"/>
    </row>
    <row r="209" spans="1:14" ht="45" x14ac:dyDescent="0.25">
      <c r="A209" s="52"/>
      <c r="B209" s="62"/>
      <c r="C209" s="84" t="s">
        <v>42</v>
      </c>
      <c r="D209" s="51" t="s">
        <v>2</v>
      </c>
      <c r="E209" s="27" t="s">
        <v>13</v>
      </c>
      <c r="F209" s="26" t="s">
        <v>144</v>
      </c>
      <c r="G209" s="35" t="s">
        <v>14</v>
      </c>
      <c r="H209" s="35">
        <v>75</v>
      </c>
      <c r="I209" s="35">
        <v>75</v>
      </c>
      <c r="J209" s="38">
        <f>I209/H209*100</f>
        <v>100</v>
      </c>
      <c r="K209" s="64">
        <f>(J209+J210)/2</f>
        <v>100</v>
      </c>
      <c r="L209" s="28"/>
      <c r="M209" s="56" t="s">
        <v>75</v>
      </c>
      <c r="N209" s="109"/>
    </row>
    <row r="210" spans="1:14" ht="30" x14ac:dyDescent="0.25">
      <c r="A210" s="52"/>
      <c r="B210" s="62"/>
      <c r="C210" s="124"/>
      <c r="D210" s="52"/>
      <c r="E210" s="27" t="s">
        <v>13</v>
      </c>
      <c r="F210" s="26" t="s">
        <v>130</v>
      </c>
      <c r="G210" s="35" t="s">
        <v>14</v>
      </c>
      <c r="H210" s="35">
        <v>75</v>
      </c>
      <c r="I210" s="35">
        <v>75</v>
      </c>
      <c r="J210" s="38">
        <v>100</v>
      </c>
      <c r="K210" s="65"/>
      <c r="L210" s="28"/>
      <c r="M210" s="66"/>
      <c r="N210" s="109"/>
    </row>
    <row r="211" spans="1:14" ht="30" x14ac:dyDescent="0.25">
      <c r="A211" s="52"/>
      <c r="B211" s="62"/>
      <c r="C211" s="85"/>
      <c r="D211" s="53"/>
      <c r="E211" s="27" t="s">
        <v>15</v>
      </c>
      <c r="F211" s="28" t="s">
        <v>42</v>
      </c>
      <c r="G211" s="35" t="s">
        <v>43</v>
      </c>
      <c r="H211" s="38">
        <v>1500</v>
      </c>
      <c r="I211" s="38">
        <v>1555</v>
      </c>
      <c r="J211" s="38">
        <f t="shared" si="16"/>
        <v>103.66666666666666</v>
      </c>
      <c r="K211" s="36">
        <f>J211</f>
        <v>103.66666666666666</v>
      </c>
      <c r="L211" s="26"/>
      <c r="M211" s="57"/>
      <c r="N211" s="109"/>
    </row>
    <row r="212" spans="1:14" ht="30" x14ac:dyDescent="0.25">
      <c r="A212" s="52"/>
      <c r="B212" s="62"/>
      <c r="C212" s="84" t="s">
        <v>63</v>
      </c>
      <c r="D212" s="51" t="s">
        <v>2</v>
      </c>
      <c r="E212" s="27" t="s">
        <v>13</v>
      </c>
      <c r="F212" s="28"/>
      <c r="G212" s="35"/>
      <c r="H212" s="35"/>
      <c r="I212" s="35"/>
      <c r="J212" s="38"/>
      <c r="K212" s="38">
        <f>(K198+K206+K209)/3</f>
        <v>100</v>
      </c>
      <c r="L212" s="28"/>
      <c r="M212" s="35"/>
      <c r="N212" s="47"/>
    </row>
    <row r="213" spans="1:14" ht="30" x14ac:dyDescent="0.25">
      <c r="A213" s="53"/>
      <c r="B213" s="63"/>
      <c r="C213" s="85"/>
      <c r="D213" s="53"/>
      <c r="E213" s="27" t="s">
        <v>15</v>
      </c>
      <c r="F213" s="28"/>
      <c r="G213" s="35"/>
      <c r="H213" s="35"/>
      <c r="I213" s="35"/>
      <c r="J213" s="38"/>
      <c r="K213" s="38">
        <f>(J200+J201+J202+J203+J204+J205+J208+J211)/8</f>
        <v>100.65402373660133</v>
      </c>
      <c r="L213" s="28"/>
      <c r="M213" s="35"/>
      <c r="N213" s="130"/>
    </row>
    <row r="214" spans="1:14" ht="45" x14ac:dyDescent="0.25">
      <c r="A214" s="51">
        <v>14</v>
      </c>
      <c r="B214" s="56" t="s">
        <v>49</v>
      </c>
      <c r="C214" s="70" t="s">
        <v>135</v>
      </c>
      <c r="D214" s="51" t="s">
        <v>2</v>
      </c>
      <c r="E214" s="27" t="s">
        <v>13</v>
      </c>
      <c r="F214" s="26" t="s">
        <v>144</v>
      </c>
      <c r="G214" s="35" t="s">
        <v>14</v>
      </c>
      <c r="H214" s="35">
        <v>75</v>
      </c>
      <c r="I214" s="35">
        <v>75</v>
      </c>
      <c r="J214" s="38">
        <f>I214/H214*100</f>
        <v>100</v>
      </c>
      <c r="K214" s="54">
        <f>(J214+J215)/2</f>
        <v>100</v>
      </c>
      <c r="L214" s="28"/>
      <c r="M214" s="56" t="s">
        <v>70</v>
      </c>
      <c r="N214" s="78">
        <f>(K214+K216+K219+K226+K229+K232+K236+K221+K218+K233+K222+K227+K230+K234)/14</f>
        <v>91.21713437756047</v>
      </c>
    </row>
    <row r="215" spans="1:14" ht="30" x14ac:dyDescent="0.25">
      <c r="A215" s="52"/>
      <c r="B215" s="66"/>
      <c r="C215" s="71"/>
      <c r="D215" s="52"/>
      <c r="E215" s="27" t="s">
        <v>13</v>
      </c>
      <c r="F215" s="26" t="s">
        <v>130</v>
      </c>
      <c r="G215" s="35" t="s">
        <v>14</v>
      </c>
      <c r="H215" s="35">
        <v>75</v>
      </c>
      <c r="I215" s="35">
        <v>75</v>
      </c>
      <c r="J215" s="38">
        <v>100</v>
      </c>
      <c r="K215" s="55"/>
      <c r="L215" s="19"/>
      <c r="M215" s="66"/>
      <c r="N215" s="79"/>
    </row>
    <row r="216" spans="1:14" ht="27" customHeight="1" x14ac:dyDescent="0.25">
      <c r="A216" s="52"/>
      <c r="B216" s="66"/>
      <c r="C216" s="71"/>
      <c r="D216" s="52"/>
      <c r="E216" s="77" t="s">
        <v>15</v>
      </c>
      <c r="F216" s="86" t="s">
        <v>36</v>
      </c>
      <c r="G216" s="35" t="s">
        <v>23</v>
      </c>
      <c r="H216" s="38">
        <v>685</v>
      </c>
      <c r="I216" s="38">
        <v>886</v>
      </c>
      <c r="J216" s="38">
        <f>I216/H216*100</f>
        <v>129.34306569343065</v>
      </c>
      <c r="K216" s="64">
        <f>(J216+J217)/2</f>
        <v>112.95414154236749</v>
      </c>
      <c r="L216" s="67"/>
      <c r="M216" s="66"/>
      <c r="N216" s="79"/>
    </row>
    <row r="217" spans="1:14" ht="38.25" customHeight="1" x14ac:dyDescent="0.25">
      <c r="A217" s="52"/>
      <c r="B217" s="66"/>
      <c r="C217" s="71"/>
      <c r="D217" s="52"/>
      <c r="E217" s="77"/>
      <c r="F217" s="86"/>
      <c r="G217" s="35" t="s">
        <v>22</v>
      </c>
      <c r="H217" s="38">
        <v>2300</v>
      </c>
      <c r="I217" s="38">
        <v>2221</v>
      </c>
      <c r="J217" s="38">
        <f>I217/H217*100</f>
        <v>96.565217391304344</v>
      </c>
      <c r="K217" s="65"/>
      <c r="L217" s="69"/>
      <c r="M217" s="57"/>
      <c r="N217" s="79"/>
    </row>
    <row r="218" spans="1:14" ht="69.75" customHeight="1" x14ac:dyDescent="0.25">
      <c r="A218" s="52"/>
      <c r="B218" s="66"/>
      <c r="C218" s="71"/>
      <c r="D218" s="52"/>
      <c r="E218" s="27" t="s">
        <v>15</v>
      </c>
      <c r="F218" s="26" t="s">
        <v>133</v>
      </c>
      <c r="G218" s="35" t="s">
        <v>22</v>
      </c>
      <c r="H218" s="38">
        <v>1342</v>
      </c>
      <c r="I218" s="38">
        <v>2056</v>
      </c>
      <c r="J218" s="38">
        <f>I218/H218*100</f>
        <v>153.20417287630403</v>
      </c>
      <c r="K218" s="38">
        <f>J218</f>
        <v>153.20417287630403</v>
      </c>
      <c r="L218" s="30" t="s">
        <v>191</v>
      </c>
      <c r="M218" s="21" t="s">
        <v>71</v>
      </c>
      <c r="N218" s="79"/>
    </row>
    <row r="219" spans="1:14" ht="49.5" customHeight="1" x14ac:dyDescent="0.25">
      <c r="A219" s="52"/>
      <c r="B219" s="66"/>
      <c r="C219" s="71"/>
      <c r="D219" s="52"/>
      <c r="E219" s="77" t="s">
        <v>15</v>
      </c>
      <c r="F219" s="86" t="s">
        <v>85</v>
      </c>
      <c r="G219" s="35" t="s">
        <v>23</v>
      </c>
      <c r="H219" s="38">
        <v>650</v>
      </c>
      <c r="I219" s="38">
        <v>421</v>
      </c>
      <c r="J219" s="38">
        <f>I219/H219*100</f>
        <v>64.769230769230774</v>
      </c>
      <c r="K219" s="64">
        <f>(J219+J220)/2</f>
        <v>74.144615384615392</v>
      </c>
      <c r="L219" s="67" t="s">
        <v>145</v>
      </c>
      <c r="M219" s="56" t="s">
        <v>71</v>
      </c>
      <c r="N219" s="79"/>
    </row>
    <row r="220" spans="1:14" ht="36" customHeight="1" x14ac:dyDescent="0.25">
      <c r="A220" s="52"/>
      <c r="B220" s="66"/>
      <c r="C220" s="71"/>
      <c r="D220" s="52"/>
      <c r="E220" s="77"/>
      <c r="F220" s="86"/>
      <c r="G220" s="35" t="s">
        <v>22</v>
      </c>
      <c r="H220" s="38">
        <v>1250</v>
      </c>
      <c r="I220" s="38">
        <v>1044</v>
      </c>
      <c r="J220" s="38">
        <f>I220/H220*100</f>
        <v>83.52000000000001</v>
      </c>
      <c r="K220" s="65"/>
      <c r="L220" s="68"/>
      <c r="M220" s="66"/>
      <c r="N220" s="79"/>
    </row>
    <row r="221" spans="1:14" ht="30" x14ac:dyDescent="0.25">
      <c r="A221" s="52"/>
      <c r="B221" s="66"/>
      <c r="C221" s="71"/>
      <c r="D221" s="52"/>
      <c r="E221" s="27" t="s">
        <v>15</v>
      </c>
      <c r="F221" s="26" t="s">
        <v>47</v>
      </c>
      <c r="G221" s="35" t="s">
        <v>22</v>
      </c>
      <c r="H221" s="38">
        <v>2644</v>
      </c>
      <c r="I221" s="38">
        <v>1759</v>
      </c>
      <c r="J221" s="38">
        <f>I221/H221*100</f>
        <v>66.527987897125556</v>
      </c>
      <c r="K221" s="38">
        <f>J221</f>
        <v>66.527987897125556</v>
      </c>
      <c r="L221" s="69"/>
      <c r="M221" s="57"/>
      <c r="N221" s="79"/>
    </row>
    <row r="222" spans="1:14" ht="24" customHeight="1" x14ac:dyDescent="0.25">
      <c r="A222" s="52"/>
      <c r="B222" s="66"/>
      <c r="C222" s="71"/>
      <c r="D222" s="52"/>
      <c r="E222" s="56" t="s">
        <v>15</v>
      </c>
      <c r="F222" s="67" t="s">
        <v>111</v>
      </c>
      <c r="G222" s="35" t="s">
        <v>23</v>
      </c>
      <c r="H222" s="38">
        <v>1233</v>
      </c>
      <c r="I222" s="38">
        <v>0</v>
      </c>
      <c r="J222" s="38">
        <f t="shared" ref="J222:J226" si="17">I222/H222*100</f>
        <v>0</v>
      </c>
      <c r="K222" s="54">
        <f>(J222+J223)/2</f>
        <v>0</v>
      </c>
      <c r="L222" s="67" t="s">
        <v>243</v>
      </c>
      <c r="M222" s="77" t="s">
        <v>114</v>
      </c>
      <c r="N222" s="79"/>
    </row>
    <row r="223" spans="1:14" ht="97.5" customHeight="1" x14ac:dyDescent="0.25">
      <c r="A223" s="52"/>
      <c r="B223" s="66"/>
      <c r="C223" s="72"/>
      <c r="D223" s="53"/>
      <c r="E223" s="57"/>
      <c r="F223" s="69"/>
      <c r="G223" s="35" t="s">
        <v>22</v>
      </c>
      <c r="H223" s="38">
        <v>274</v>
      </c>
      <c r="I223" s="38">
        <v>0</v>
      </c>
      <c r="J223" s="38">
        <f t="shared" si="17"/>
        <v>0</v>
      </c>
      <c r="K223" s="55"/>
      <c r="L223" s="69"/>
      <c r="M223" s="77"/>
      <c r="N223" s="79"/>
    </row>
    <row r="224" spans="1:14" ht="42" customHeight="1" x14ac:dyDescent="0.25">
      <c r="A224" s="52"/>
      <c r="B224" s="66"/>
      <c r="C224" s="70" t="s">
        <v>192</v>
      </c>
      <c r="D224" s="51" t="s">
        <v>2</v>
      </c>
      <c r="E224" s="27" t="s">
        <v>13</v>
      </c>
      <c r="F224" s="26" t="s">
        <v>144</v>
      </c>
      <c r="G224" s="35" t="s">
        <v>14</v>
      </c>
      <c r="H224" s="35">
        <v>75</v>
      </c>
      <c r="I224" s="35">
        <v>75</v>
      </c>
      <c r="J224" s="38">
        <f>I224/H224*100</f>
        <v>100</v>
      </c>
      <c r="K224" s="54">
        <f>(J224+J225)/2</f>
        <v>100</v>
      </c>
      <c r="L224" s="19"/>
      <c r="M224" s="56" t="s">
        <v>71</v>
      </c>
      <c r="N224" s="79"/>
    </row>
    <row r="225" spans="1:14" ht="42" customHeight="1" x14ac:dyDescent="0.25">
      <c r="A225" s="52"/>
      <c r="B225" s="66"/>
      <c r="C225" s="71"/>
      <c r="D225" s="52"/>
      <c r="E225" s="27" t="s">
        <v>13</v>
      </c>
      <c r="F225" s="26" t="s">
        <v>130</v>
      </c>
      <c r="G225" s="35" t="s">
        <v>14</v>
      </c>
      <c r="H225" s="35">
        <v>75</v>
      </c>
      <c r="I225" s="35">
        <v>75</v>
      </c>
      <c r="J225" s="38">
        <v>100</v>
      </c>
      <c r="K225" s="55"/>
      <c r="L225" s="19"/>
      <c r="M225" s="66"/>
      <c r="N225" s="79"/>
    </row>
    <row r="226" spans="1:14" ht="105" x14ac:dyDescent="0.25">
      <c r="A226" s="52"/>
      <c r="B226" s="66"/>
      <c r="C226" s="72"/>
      <c r="D226" s="53"/>
      <c r="E226" s="27" t="s">
        <v>15</v>
      </c>
      <c r="F226" s="26" t="s">
        <v>39</v>
      </c>
      <c r="G226" s="35" t="s">
        <v>22</v>
      </c>
      <c r="H226" s="35">
        <v>1500</v>
      </c>
      <c r="I226" s="35">
        <v>1552</v>
      </c>
      <c r="J226" s="38">
        <f t="shared" si="17"/>
        <v>103.46666666666667</v>
      </c>
      <c r="K226" s="38">
        <f t="shared" ref="K226:K236" si="18">J226</f>
        <v>103.46666666666667</v>
      </c>
      <c r="L226" s="30"/>
      <c r="M226" s="66"/>
      <c r="N226" s="79"/>
    </row>
    <row r="227" spans="1:14" ht="45" x14ac:dyDescent="0.25">
      <c r="A227" s="52"/>
      <c r="B227" s="66"/>
      <c r="C227" s="70" t="s">
        <v>98</v>
      </c>
      <c r="D227" s="51" t="s">
        <v>2</v>
      </c>
      <c r="E227" s="27" t="s">
        <v>13</v>
      </c>
      <c r="F227" s="26" t="s">
        <v>144</v>
      </c>
      <c r="G227" s="35" t="s">
        <v>14</v>
      </c>
      <c r="H227" s="35">
        <v>75</v>
      </c>
      <c r="I227" s="35">
        <v>75</v>
      </c>
      <c r="J227" s="38">
        <f>I227/H227*100</f>
        <v>100</v>
      </c>
      <c r="K227" s="54">
        <f>(J227+J228)/2</f>
        <v>100</v>
      </c>
      <c r="L227" s="30"/>
      <c r="M227" s="66"/>
      <c r="N227" s="79"/>
    </row>
    <row r="228" spans="1:14" ht="34.5" customHeight="1" x14ac:dyDescent="0.25">
      <c r="A228" s="52"/>
      <c r="B228" s="66"/>
      <c r="C228" s="71"/>
      <c r="D228" s="52"/>
      <c r="E228" s="27" t="s">
        <v>13</v>
      </c>
      <c r="F228" s="26" t="s">
        <v>130</v>
      </c>
      <c r="G228" s="35" t="s">
        <v>14</v>
      </c>
      <c r="H228" s="35">
        <v>75</v>
      </c>
      <c r="I228" s="35">
        <v>75</v>
      </c>
      <c r="J228" s="38">
        <v>100</v>
      </c>
      <c r="K228" s="55"/>
      <c r="L228" s="30"/>
      <c r="M228" s="66"/>
      <c r="N228" s="79"/>
    </row>
    <row r="229" spans="1:14" ht="90" x14ac:dyDescent="0.25">
      <c r="A229" s="52"/>
      <c r="B229" s="66"/>
      <c r="C229" s="72"/>
      <c r="D229" s="53"/>
      <c r="E229" s="27" t="s">
        <v>15</v>
      </c>
      <c r="F229" s="26" t="s">
        <v>40</v>
      </c>
      <c r="G229" s="27" t="s">
        <v>19</v>
      </c>
      <c r="H229" s="35">
        <v>308</v>
      </c>
      <c r="I229" s="35">
        <v>231</v>
      </c>
      <c r="J229" s="38">
        <f>I229/H229*100</f>
        <v>75</v>
      </c>
      <c r="K229" s="128">
        <f>J229</f>
        <v>75</v>
      </c>
      <c r="L229" s="26" t="s">
        <v>185</v>
      </c>
      <c r="M229" s="91"/>
      <c r="N229" s="79"/>
    </row>
    <row r="230" spans="1:14" ht="45" x14ac:dyDescent="0.25">
      <c r="A230" s="52"/>
      <c r="B230" s="66"/>
      <c r="C230" s="70" t="s">
        <v>84</v>
      </c>
      <c r="D230" s="51" t="s">
        <v>2</v>
      </c>
      <c r="E230" s="27" t="s">
        <v>13</v>
      </c>
      <c r="F230" s="26" t="s">
        <v>144</v>
      </c>
      <c r="G230" s="35" t="s">
        <v>14</v>
      </c>
      <c r="H230" s="35">
        <v>75</v>
      </c>
      <c r="I230" s="35">
        <v>75</v>
      </c>
      <c r="J230" s="38">
        <f>I230/H230*100</f>
        <v>100</v>
      </c>
      <c r="K230" s="54">
        <f>(J230+J231)/2</f>
        <v>100</v>
      </c>
      <c r="L230" s="20"/>
      <c r="M230" s="56" t="s">
        <v>75</v>
      </c>
      <c r="N230" s="79"/>
    </row>
    <row r="231" spans="1:14" ht="30" x14ac:dyDescent="0.25">
      <c r="A231" s="52"/>
      <c r="B231" s="66"/>
      <c r="C231" s="71"/>
      <c r="D231" s="52"/>
      <c r="E231" s="27" t="s">
        <v>13</v>
      </c>
      <c r="F231" s="26" t="s">
        <v>130</v>
      </c>
      <c r="G231" s="35" t="s">
        <v>14</v>
      </c>
      <c r="H231" s="35">
        <v>75</v>
      </c>
      <c r="I231" s="35">
        <v>75</v>
      </c>
      <c r="J231" s="38">
        <v>100</v>
      </c>
      <c r="K231" s="55"/>
      <c r="L231" s="28"/>
      <c r="M231" s="66"/>
      <c r="N231" s="79"/>
    </row>
    <row r="232" spans="1:14" ht="30" customHeight="1" x14ac:dyDescent="0.25">
      <c r="A232" s="52"/>
      <c r="B232" s="66"/>
      <c r="C232" s="71"/>
      <c r="D232" s="52"/>
      <c r="E232" s="56" t="s">
        <v>15</v>
      </c>
      <c r="F232" s="28" t="s">
        <v>86</v>
      </c>
      <c r="G232" s="35" t="s">
        <v>24</v>
      </c>
      <c r="H232" s="38">
        <v>6800</v>
      </c>
      <c r="I232" s="38">
        <v>6593</v>
      </c>
      <c r="J232" s="38">
        <f>I232/H232*100</f>
        <v>96.955882352941174</v>
      </c>
      <c r="K232" s="38">
        <f>J232</f>
        <v>96.955882352941174</v>
      </c>
      <c r="L232" s="28"/>
      <c r="M232" s="57"/>
      <c r="N232" s="79"/>
    </row>
    <row r="233" spans="1:14" ht="30" x14ac:dyDescent="0.25">
      <c r="A233" s="52"/>
      <c r="B233" s="66"/>
      <c r="C233" s="72"/>
      <c r="D233" s="53"/>
      <c r="E233" s="57"/>
      <c r="F233" s="28" t="s">
        <v>41</v>
      </c>
      <c r="G233" s="35" t="s">
        <v>24</v>
      </c>
      <c r="H233" s="38">
        <v>13600</v>
      </c>
      <c r="I233" s="38">
        <v>13762</v>
      </c>
      <c r="J233" s="38">
        <f>I233/H233*100</f>
        <v>101.19117647058825</v>
      </c>
      <c r="K233" s="38">
        <f>J233</f>
        <v>101.19117647058825</v>
      </c>
      <c r="L233" s="28"/>
      <c r="M233" s="27" t="s">
        <v>71</v>
      </c>
      <c r="N233" s="79"/>
    </row>
    <row r="234" spans="1:14" ht="45.75" customHeight="1" x14ac:dyDescent="0.25">
      <c r="A234" s="52"/>
      <c r="B234" s="66"/>
      <c r="C234" s="84" t="s">
        <v>42</v>
      </c>
      <c r="D234" s="51" t="s">
        <v>2</v>
      </c>
      <c r="E234" s="27" t="s">
        <v>13</v>
      </c>
      <c r="F234" s="26" t="s">
        <v>144</v>
      </c>
      <c r="G234" s="35" t="s">
        <v>14</v>
      </c>
      <c r="H234" s="35">
        <v>75</v>
      </c>
      <c r="I234" s="35">
        <v>75</v>
      </c>
      <c r="J234" s="38">
        <f>I234/H234*100</f>
        <v>100</v>
      </c>
      <c r="K234" s="54">
        <f>(J234+J235)/2</f>
        <v>100</v>
      </c>
      <c r="L234" s="28"/>
      <c r="M234" s="27"/>
      <c r="N234" s="79"/>
    </row>
    <row r="235" spans="1:14" ht="36.75" customHeight="1" x14ac:dyDescent="0.25">
      <c r="A235" s="52"/>
      <c r="B235" s="66"/>
      <c r="C235" s="124"/>
      <c r="D235" s="52"/>
      <c r="E235" s="27" t="s">
        <v>13</v>
      </c>
      <c r="F235" s="26" t="s">
        <v>130</v>
      </c>
      <c r="G235" s="35" t="s">
        <v>14</v>
      </c>
      <c r="H235" s="35">
        <v>75</v>
      </c>
      <c r="I235" s="35">
        <v>75</v>
      </c>
      <c r="J235" s="38">
        <v>100</v>
      </c>
      <c r="K235" s="55"/>
      <c r="L235" s="28"/>
      <c r="M235" s="27"/>
      <c r="N235" s="79"/>
    </row>
    <row r="236" spans="1:14" ht="53.25" customHeight="1" x14ac:dyDescent="0.25">
      <c r="A236" s="52"/>
      <c r="B236" s="66"/>
      <c r="C236" s="85"/>
      <c r="D236" s="53"/>
      <c r="E236" s="27" t="s">
        <v>15</v>
      </c>
      <c r="F236" s="28" t="s">
        <v>42</v>
      </c>
      <c r="G236" s="35" t="s">
        <v>43</v>
      </c>
      <c r="H236" s="38">
        <v>4200</v>
      </c>
      <c r="I236" s="38">
        <v>3931</v>
      </c>
      <c r="J236" s="38">
        <f>I236/H236*100</f>
        <v>93.595238095238102</v>
      </c>
      <c r="K236" s="36">
        <f t="shared" si="18"/>
        <v>93.595238095238102</v>
      </c>
      <c r="L236" s="26" t="s">
        <v>244</v>
      </c>
      <c r="M236" s="27" t="s">
        <v>75</v>
      </c>
      <c r="N236" s="80"/>
    </row>
    <row r="237" spans="1:14" ht="30" x14ac:dyDescent="0.25">
      <c r="A237" s="52"/>
      <c r="B237" s="66"/>
      <c r="C237" s="124" t="s">
        <v>63</v>
      </c>
      <c r="D237" s="52" t="s">
        <v>2</v>
      </c>
      <c r="E237" s="25" t="s">
        <v>13</v>
      </c>
      <c r="F237" s="28"/>
      <c r="G237" s="35"/>
      <c r="H237" s="35"/>
      <c r="I237" s="35"/>
      <c r="J237" s="38"/>
      <c r="K237" s="33">
        <f>(K214+K224+K227+K230+K234)/5</f>
        <v>100</v>
      </c>
      <c r="L237" s="20"/>
      <c r="M237" s="24"/>
      <c r="N237" s="48"/>
    </row>
    <row r="238" spans="1:14" ht="30" x14ac:dyDescent="0.25">
      <c r="A238" s="53"/>
      <c r="B238" s="57"/>
      <c r="C238" s="85"/>
      <c r="D238" s="53"/>
      <c r="E238" s="27" t="s">
        <v>15</v>
      </c>
      <c r="F238" s="28"/>
      <c r="G238" s="35"/>
      <c r="H238" s="35"/>
      <c r="I238" s="35"/>
      <c r="J238" s="38"/>
      <c r="K238" s="38">
        <f>(J216+J217+J219+J220+J226+J229+J232+J236+J221+J218+J233+J223+J222)/13</f>
        <v>81.856818324063823</v>
      </c>
      <c r="L238" s="28"/>
      <c r="M238" s="35"/>
      <c r="N238" s="50"/>
    </row>
    <row r="239" spans="1:14" ht="44.25" customHeight="1" x14ac:dyDescent="0.25">
      <c r="A239" s="51">
        <v>15</v>
      </c>
      <c r="B239" s="61" t="s">
        <v>50</v>
      </c>
      <c r="C239" s="95" t="s">
        <v>122</v>
      </c>
      <c r="D239" s="51" t="s">
        <v>2</v>
      </c>
      <c r="E239" s="27" t="s">
        <v>13</v>
      </c>
      <c r="F239" s="26" t="s">
        <v>144</v>
      </c>
      <c r="G239" s="35" t="s">
        <v>14</v>
      </c>
      <c r="H239" s="35">
        <v>75</v>
      </c>
      <c r="I239" s="35">
        <v>75</v>
      </c>
      <c r="J239" s="38">
        <f>I239/H239*100</f>
        <v>100</v>
      </c>
      <c r="K239" s="54">
        <f>(J239+J240)/2</f>
        <v>100</v>
      </c>
      <c r="L239" s="28"/>
      <c r="M239" s="56" t="s">
        <v>71</v>
      </c>
      <c r="N239" s="99">
        <f>(K239+K241+K243+K250+K251+K247+K245+K248)/8</f>
        <v>93.350770569020526</v>
      </c>
    </row>
    <row r="240" spans="1:14" ht="30" x14ac:dyDescent="0.25">
      <c r="A240" s="52"/>
      <c r="B240" s="62"/>
      <c r="C240" s="118"/>
      <c r="D240" s="52"/>
      <c r="E240" s="27" t="s">
        <v>13</v>
      </c>
      <c r="F240" s="26" t="s">
        <v>130</v>
      </c>
      <c r="G240" s="35" t="s">
        <v>14</v>
      </c>
      <c r="H240" s="35">
        <v>75</v>
      </c>
      <c r="I240" s="35">
        <v>75</v>
      </c>
      <c r="J240" s="38">
        <v>100</v>
      </c>
      <c r="K240" s="55"/>
      <c r="L240" s="28"/>
      <c r="M240" s="66"/>
      <c r="N240" s="100"/>
    </row>
    <row r="241" spans="1:14" ht="24.75" customHeight="1" x14ac:dyDescent="0.25">
      <c r="A241" s="52"/>
      <c r="B241" s="62"/>
      <c r="C241" s="118"/>
      <c r="D241" s="52"/>
      <c r="E241" s="77" t="s">
        <v>15</v>
      </c>
      <c r="F241" s="88" t="s">
        <v>37</v>
      </c>
      <c r="G241" s="35" t="s">
        <v>23</v>
      </c>
      <c r="H241" s="38">
        <v>940</v>
      </c>
      <c r="I241" s="38">
        <v>940</v>
      </c>
      <c r="J241" s="38">
        <f t="shared" ref="J241:J250" si="19">I241/H241*100</f>
        <v>100</v>
      </c>
      <c r="K241" s="64">
        <f>(J241+J242)/2</f>
        <v>100</v>
      </c>
      <c r="L241" s="28"/>
      <c r="M241" s="66"/>
      <c r="N241" s="100"/>
    </row>
    <row r="242" spans="1:14" ht="21.75" customHeight="1" x14ac:dyDescent="0.25">
      <c r="A242" s="52"/>
      <c r="B242" s="62"/>
      <c r="C242" s="118"/>
      <c r="D242" s="52"/>
      <c r="E242" s="77"/>
      <c r="F242" s="88"/>
      <c r="G242" s="35" t="s">
        <v>22</v>
      </c>
      <c r="H242" s="38">
        <v>2820</v>
      </c>
      <c r="I242" s="38">
        <v>2820</v>
      </c>
      <c r="J242" s="38">
        <f t="shared" si="19"/>
        <v>100</v>
      </c>
      <c r="K242" s="65"/>
      <c r="L242" s="28"/>
      <c r="M242" s="57"/>
      <c r="N242" s="100"/>
    </row>
    <row r="243" spans="1:14" ht="25.5" customHeight="1" x14ac:dyDescent="0.25">
      <c r="A243" s="52"/>
      <c r="B243" s="62"/>
      <c r="C243" s="118"/>
      <c r="D243" s="52"/>
      <c r="E243" s="56" t="s">
        <v>15</v>
      </c>
      <c r="F243" s="86" t="s">
        <v>85</v>
      </c>
      <c r="G243" s="35" t="s">
        <v>23</v>
      </c>
      <c r="H243" s="38">
        <v>413</v>
      </c>
      <c r="I243" s="38">
        <v>431</v>
      </c>
      <c r="J243" s="38">
        <f t="shared" si="19"/>
        <v>104.35835351089588</v>
      </c>
      <c r="K243" s="64">
        <f>(J243+J244)/2</f>
        <v>105.49929568508124</v>
      </c>
      <c r="L243" s="67"/>
      <c r="M243" s="56" t="s">
        <v>71</v>
      </c>
      <c r="N243" s="100"/>
    </row>
    <row r="244" spans="1:14" ht="36.75" customHeight="1" x14ac:dyDescent="0.25">
      <c r="A244" s="52"/>
      <c r="B244" s="62"/>
      <c r="C244" s="96"/>
      <c r="D244" s="53"/>
      <c r="E244" s="57"/>
      <c r="F244" s="86"/>
      <c r="G244" s="35" t="s">
        <v>22</v>
      </c>
      <c r="H244" s="38">
        <v>1009</v>
      </c>
      <c r="I244" s="38">
        <v>1076</v>
      </c>
      <c r="J244" s="38">
        <f t="shared" si="19"/>
        <v>106.64023785926659</v>
      </c>
      <c r="K244" s="65"/>
      <c r="L244" s="69"/>
      <c r="M244" s="66"/>
      <c r="N244" s="100"/>
    </row>
    <row r="245" spans="1:14" ht="45" x14ac:dyDescent="0.25">
      <c r="A245" s="52"/>
      <c r="B245" s="62"/>
      <c r="C245" s="95" t="s">
        <v>193</v>
      </c>
      <c r="D245" s="51" t="s">
        <v>2</v>
      </c>
      <c r="E245" s="27" t="s">
        <v>13</v>
      </c>
      <c r="F245" s="26" t="s">
        <v>144</v>
      </c>
      <c r="G245" s="35" t="s">
        <v>14</v>
      </c>
      <c r="H245" s="35">
        <v>75</v>
      </c>
      <c r="I245" s="35">
        <v>75</v>
      </c>
      <c r="J245" s="38">
        <f>I245/H245*100</f>
        <v>100</v>
      </c>
      <c r="K245" s="64">
        <f>(J245+J246)/2</f>
        <v>100</v>
      </c>
      <c r="L245" s="31"/>
      <c r="M245" s="66"/>
      <c r="N245" s="100"/>
    </row>
    <row r="246" spans="1:14" ht="30" x14ac:dyDescent="0.25">
      <c r="A246" s="52"/>
      <c r="B246" s="62"/>
      <c r="C246" s="118"/>
      <c r="D246" s="52"/>
      <c r="E246" s="27" t="s">
        <v>13</v>
      </c>
      <c r="F246" s="26" t="s">
        <v>130</v>
      </c>
      <c r="G246" s="35" t="s">
        <v>14</v>
      </c>
      <c r="H246" s="35">
        <v>75</v>
      </c>
      <c r="I246" s="35">
        <v>75</v>
      </c>
      <c r="J246" s="38">
        <v>100</v>
      </c>
      <c r="K246" s="65"/>
      <c r="L246" s="31"/>
      <c r="M246" s="66"/>
      <c r="N246" s="100"/>
    </row>
    <row r="247" spans="1:14" ht="75" x14ac:dyDescent="0.25">
      <c r="A247" s="52"/>
      <c r="B247" s="62"/>
      <c r="C247" s="96"/>
      <c r="D247" s="53"/>
      <c r="E247" s="21" t="s">
        <v>15</v>
      </c>
      <c r="F247" s="26" t="s">
        <v>96</v>
      </c>
      <c r="G247" s="27" t="s">
        <v>19</v>
      </c>
      <c r="H247" s="38">
        <v>118</v>
      </c>
      <c r="I247" s="38">
        <v>83</v>
      </c>
      <c r="J247" s="38">
        <f t="shared" si="19"/>
        <v>70.33898305084746</v>
      </c>
      <c r="K247" s="34">
        <f>J247</f>
        <v>70.33898305084746</v>
      </c>
      <c r="L247" s="26" t="s">
        <v>175</v>
      </c>
      <c r="M247" s="66"/>
      <c r="N247" s="100"/>
    </row>
    <row r="248" spans="1:14" ht="45" x14ac:dyDescent="0.25">
      <c r="A248" s="52"/>
      <c r="B248" s="62"/>
      <c r="C248" s="95" t="s">
        <v>98</v>
      </c>
      <c r="D248" s="51" t="s">
        <v>2</v>
      </c>
      <c r="E248" s="27" t="s">
        <v>13</v>
      </c>
      <c r="F248" s="26" t="s">
        <v>144</v>
      </c>
      <c r="G248" s="35" t="s">
        <v>14</v>
      </c>
      <c r="H248" s="35">
        <v>75</v>
      </c>
      <c r="I248" s="35">
        <v>75</v>
      </c>
      <c r="J248" s="38">
        <f>I248/H248*100</f>
        <v>100</v>
      </c>
      <c r="K248" s="64">
        <f>(J248+J249)/2</f>
        <v>100</v>
      </c>
      <c r="L248" s="31"/>
      <c r="M248" s="66"/>
      <c r="N248" s="100"/>
    </row>
    <row r="249" spans="1:14" ht="30" x14ac:dyDescent="0.25">
      <c r="A249" s="52"/>
      <c r="B249" s="62"/>
      <c r="C249" s="118"/>
      <c r="D249" s="52"/>
      <c r="E249" s="27" t="s">
        <v>13</v>
      </c>
      <c r="F249" s="26" t="s">
        <v>130</v>
      </c>
      <c r="G249" s="35" t="s">
        <v>14</v>
      </c>
      <c r="H249" s="35">
        <v>75</v>
      </c>
      <c r="I249" s="35">
        <v>75</v>
      </c>
      <c r="J249" s="38">
        <v>100</v>
      </c>
      <c r="K249" s="65"/>
      <c r="L249" s="31"/>
      <c r="M249" s="66"/>
      <c r="N249" s="100"/>
    </row>
    <row r="250" spans="1:14" ht="90" x14ac:dyDescent="0.25">
      <c r="A250" s="52"/>
      <c r="B250" s="62"/>
      <c r="C250" s="96"/>
      <c r="D250" s="53"/>
      <c r="E250" s="21" t="s">
        <v>15</v>
      </c>
      <c r="F250" s="26" t="s">
        <v>40</v>
      </c>
      <c r="G250" s="27" t="s">
        <v>19</v>
      </c>
      <c r="H250" s="38">
        <v>190</v>
      </c>
      <c r="I250" s="38">
        <v>192</v>
      </c>
      <c r="J250" s="38">
        <f t="shared" si="19"/>
        <v>101.05263157894737</v>
      </c>
      <c r="K250" s="38">
        <f>J250</f>
        <v>101.05263157894737</v>
      </c>
      <c r="L250" s="26"/>
      <c r="M250" s="66"/>
      <c r="N250" s="100"/>
    </row>
    <row r="251" spans="1:14" ht="135" x14ac:dyDescent="0.25">
      <c r="A251" s="52"/>
      <c r="B251" s="62"/>
      <c r="C251" s="49" t="s">
        <v>126</v>
      </c>
      <c r="D251" s="35" t="s">
        <v>2</v>
      </c>
      <c r="E251" s="27" t="s">
        <v>15</v>
      </c>
      <c r="F251" s="26" t="s">
        <v>126</v>
      </c>
      <c r="G251" s="27" t="s">
        <v>19</v>
      </c>
      <c r="H251" s="38">
        <v>236</v>
      </c>
      <c r="I251" s="38">
        <v>165</v>
      </c>
      <c r="J251" s="38">
        <f t="shared" si="14"/>
        <v>69.915254237288138</v>
      </c>
      <c r="K251" s="38">
        <f>J251</f>
        <v>69.915254237288138</v>
      </c>
      <c r="L251" s="26" t="s">
        <v>185</v>
      </c>
      <c r="M251" s="57"/>
      <c r="N251" s="101"/>
    </row>
    <row r="252" spans="1:14" ht="30" x14ac:dyDescent="0.25">
      <c r="A252" s="52"/>
      <c r="B252" s="62"/>
      <c r="C252" s="84" t="s">
        <v>63</v>
      </c>
      <c r="D252" s="51" t="s">
        <v>2</v>
      </c>
      <c r="E252" s="27" t="s">
        <v>13</v>
      </c>
      <c r="F252" s="28"/>
      <c r="G252" s="35"/>
      <c r="H252" s="35"/>
      <c r="I252" s="35"/>
      <c r="J252" s="38"/>
      <c r="K252" s="38">
        <f>(K239+K245+K248)/3</f>
        <v>100</v>
      </c>
      <c r="L252" s="28"/>
      <c r="M252" s="35"/>
      <c r="N252" s="50"/>
    </row>
    <row r="253" spans="1:14" ht="30" x14ac:dyDescent="0.25">
      <c r="A253" s="53"/>
      <c r="B253" s="63"/>
      <c r="C253" s="85"/>
      <c r="D253" s="53"/>
      <c r="E253" s="27" t="s">
        <v>15</v>
      </c>
      <c r="F253" s="28"/>
      <c r="G253" s="35"/>
      <c r="H253" s="35"/>
      <c r="I253" s="35"/>
      <c r="J253" s="38"/>
      <c r="K253" s="38">
        <f>(J241+J242+J243+J244+J250+J251+J247)/7</f>
        <v>93.186494319606481</v>
      </c>
      <c r="L253" s="28"/>
      <c r="M253" s="35"/>
      <c r="N253" s="50"/>
    </row>
    <row r="254" spans="1:14" ht="49.5" customHeight="1" x14ac:dyDescent="0.25">
      <c r="A254" s="51">
        <v>16</v>
      </c>
      <c r="B254" s="61" t="s">
        <v>51</v>
      </c>
      <c r="C254" s="95" t="s">
        <v>38</v>
      </c>
      <c r="D254" s="51" t="s">
        <v>2</v>
      </c>
      <c r="E254" s="27" t="s">
        <v>13</v>
      </c>
      <c r="F254" s="26" t="s">
        <v>144</v>
      </c>
      <c r="G254" s="35" t="s">
        <v>14</v>
      </c>
      <c r="H254" s="35">
        <v>75</v>
      </c>
      <c r="I254" s="35">
        <v>75</v>
      </c>
      <c r="J254" s="38">
        <f>I254/H254*100</f>
        <v>100</v>
      </c>
      <c r="K254" s="54">
        <f>(J254+J255)/2</f>
        <v>100</v>
      </c>
      <c r="L254" s="28"/>
      <c r="M254" s="56" t="s">
        <v>71</v>
      </c>
      <c r="N254" s="99">
        <f>(K256+K259+K254+K257)/4</f>
        <v>103.875</v>
      </c>
    </row>
    <row r="255" spans="1:14" ht="39.75" customHeight="1" x14ac:dyDescent="0.25">
      <c r="A255" s="52"/>
      <c r="B255" s="62"/>
      <c r="C255" s="118"/>
      <c r="D255" s="52"/>
      <c r="E255" s="27" t="s">
        <v>13</v>
      </c>
      <c r="F255" s="26" t="s">
        <v>130</v>
      </c>
      <c r="G255" s="35" t="s">
        <v>14</v>
      </c>
      <c r="H255" s="35">
        <v>75</v>
      </c>
      <c r="I255" s="35">
        <v>75</v>
      </c>
      <c r="J255" s="38">
        <v>100</v>
      </c>
      <c r="K255" s="55"/>
      <c r="L255" s="28"/>
      <c r="M255" s="66"/>
      <c r="N255" s="100"/>
    </row>
    <row r="256" spans="1:14" ht="111" customHeight="1" x14ac:dyDescent="0.25">
      <c r="A256" s="52"/>
      <c r="B256" s="62"/>
      <c r="C256" s="96"/>
      <c r="D256" s="53"/>
      <c r="E256" s="27" t="s">
        <v>15</v>
      </c>
      <c r="F256" s="26" t="s">
        <v>91</v>
      </c>
      <c r="G256" s="35" t="s">
        <v>22</v>
      </c>
      <c r="H256" s="35">
        <v>300</v>
      </c>
      <c r="I256" s="35">
        <v>339</v>
      </c>
      <c r="J256" s="38">
        <f>I256/H256*100</f>
        <v>112.99999999999999</v>
      </c>
      <c r="K256" s="38">
        <f>J256</f>
        <v>112.99999999999999</v>
      </c>
      <c r="L256" s="28"/>
      <c r="M256" s="66"/>
      <c r="N256" s="100"/>
    </row>
    <row r="257" spans="1:14" ht="43.5" customHeight="1" x14ac:dyDescent="0.25">
      <c r="A257" s="52"/>
      <c r="B257" s="62"/>
      <c r="C257" s="95" t="s">
        <v>98</v>
      </c>
      <c r="D257" s="51" t="s">
        <v>2</v>
      </c>
      <c r="E257" s="27" t="s">
        <v>13</v>
      </c>
      <c r="F257" s="26" t="s">
        <v>144</v>
      </c>
      <c r="G257" s="35" t="s">
        <v>14</v>
      </c>
      <c r="H257" s="35">
        <v>75</v>
      </c>
      <c r="I257" s="35">
        <v>75</v>
      </c>
      <c r="J257" s="38">
        <f>I257/H257*100</f>
        <v>100</v>
      </c>
      <c r="K257" s="54">
        <f>(J257+J258)/2</f>
        <v>100</v>
      </c>
      <c r="L257" s="28"/>
      <c r="M257" s="66"/>
      <c r="N257" s="100"/>
    </row>
    <row r="258" spans="1:14" ht="32.25" customHeight="1" x14ac:dyDescent="0.25">
      <c r="A258" s="52"/>
      <c r="B258" s="62"/>
      <c r="C258" s="118"/>
      <c r="D258" s="52"/>
      <c r="E258" s="27" t="s">
        <v>13</v>
      </c>
      <c r="F258" s="26" t="s">
        <v>130</v>
      </c>
      <c r="G258" s="35" t="s">
        <v>14</v>
      </c>
      <c r="H258" s="35">
        <v>75</v>
      </c>
      <c r="I258" s="35">
        <v>75</v>
      </c>
      <c r="J258" s="38">
        <v>100</v>
      </c>
      <c r="K258" s="55"/>
      <c r="L258" s="28"/>
      <c r="M258" s="66"/>
      <c r="N258" s="100"/>
    </row>
    <row r="259" spans="1:14" ht="90" x14ac:dyDescent="0.25">
      <c r="A259" s="52"/>
      <c r="B259" s="62"/>
      <c r="C259" s="96"/>
      <c r="D259" s="53"/>
      <c r="E259" s="27" t="s">
        <v>15</v>
      </c>
      <c r="F259" s="26" t="s">
        <v>40</v>
      </c>
      <c r="G259" s="27" t="s">
        <v>19</v>
      </c>
      <c r="H259" s="35">
        <v>160</v>
      </c>
      <c r="I259" s="35">
        <v>164</v>
      </c>
      <c r="J259" s="38">
        <f>I259/H259*100</f>
        <v>102.49999999999999</v>
      </c>
      <c r="K259" s="38">
        <f>J259</f>
        <v>102.49999999999999</v>
      </c>
      <c r="L259" s="28"/>
      <c r="M259" s="57"/>
      <c r="N259" s="101"/>
    </row>
    <row r="260" spans="1:14" ht="30" x14ac:dyDescent="0.25">
      <c r="A260" s="52"/>
      <c r="B260" s="62"/>
      <c r="C260" s="84" t="s">
        <v>63</v>
      </c>
      <c r="D260" s="51" t="s">
        <v>2</v>
      </c>
      <c r="E260" s="27" t="s">
        <v>13</v>
      </c>
      <c r="F260" s="28"/>
      <c r="G260" s="35"/>
      <c r="H260" s="35"/>
      <c r="I260" s="35"/>
      <c r="J260" s="38"/>
      <c r="K260" s="38">
        <f>(K254+K257)/2</f>
        <v>100</v>
      </c>
      <c r="L260" s="28"/>
      <c r="M260" s="35"/>
      <c r="N260" s="50"/>
    </row>
    <row r="261" spans="1:14" ht="30" x14ac:dyDescent="0.25">
      <c r="A261" s="53"/>
      <c r="B261" s="63"/>
      <c r="C261" s="85"/>
      <c r="D261" s="53"/>
      <c r="E261" s="27" t="s">
        <v>15</v>
      </c>
      <c r="F261" s="28"/>
      <c r="G261" s="35"/>
      <c r="H261" s="35"/>
      <c r="I261" s="35"/>
      <c r="J261" s="38"/>
      <c r="K261" s="38">
        <f>(J256+J259)/2</f>
        <v>107.74999999999999</v>
      </c>
      <c r="L261" s="28"/>
      <c r="M261" s="35"/>
      <c r="N261" s="50"/>
    </row>
    <row r="262" spans="1:14" ht="45" x14ac:dyDescent="0.25">
      <c r="A262" s="51">
        <v>17</v>
      </c>
      <c r="B262" s="92" t="s">
        <v>52</v>
      </c>
      <c r="C262" s="95" t="s">
        <v>196</v>
      </c>
      <c r="D262" s="51" t="s">
        <v>2</v>
      </c>
      <c r="E262" s="27" t="s">
        <v>13</v>
      </c>
      <c r="F262" s="26" t="s">
        <v>144</v>
      </c>
      <c r="G262" s="35" t="s">
        <v>14</v>
      </c>
      <c r="H262" s="35">
        <v>75</v>
      </c>
      <c r="I262" s="35">
        <v>75</v>
      </c>
      <c r="J262" s="38">
        <f>I262/H262*100</f>
        <v>100</v>
      </c>
      <c r="K262" s="54">
        <f>(J262+J263)/2</f>
        <v>100</v>
      </c>
      <c r="L262" s="28"/>
      <c r="M262" s="27" t="s">
        <v>69</v>
      </c>
      <c r="N262" s="99">
        <f>(K262+K264+K266+K268+K270+K272+K273+K274+K275+K276+K278+K280+K281+K283+K284+K286+K287+K289+K290+K291+K293+K294+K296)/23</f>
        <v>92.190786818362128</v>
      </c>
    </row>
    <row r="263" spans="1:14" ht="30" x14ac:dyDescent="0.25">
      <c r="A263" s="52"/>
      <c r="B263" s="93"/>
      <c r="C263" s="118"/>
      <c r="D263" s="52"/>
      <c r="E263" s="27" t="s">
        <v>13</v>
      </c>
      <c r="F263" s="26" t="s">
        <v>130</v>
      </c>
      <c r="G263" s="35" t="s">
        <v>14</v>
      </c>
      <c r="H263" s="35">
        <v>75</v>
      </c>
      <c r="I263" s="35">
        <v>75</v>
      </c>
      <c r="J263" s="38">
        <v>100</v>
      </c>
      <c r="K263" s="55"/>
      <c r="L263" s="28"/>
      <c r="M263" s="27" t="s">
        <v>69</v>
      </c>
      <c r="N263" s="100"/>
    </row>
    <row r="264" spans="1:14" ht="22.5" customHeight="1" x14ac:dyDescent="0.25">
      <c r="A264" s="52"/>
      <c r="B264" s="93"/>
      <c r="C264" s="118"/>
      <c r="D264" s="52"/>
      <c r="E264" s="77" t="s">
        <v>15</v>
      </c>
      <c r="F264" s="86" t="s">
        <v>33</v>
      </c>
      <c r="G264" s="27" t="s">
        <v>81</v>
      </c>
      <c r="H264" s="38">
        <v>2582</v>
      </c>
      <c r="I264" s="38">
        <v>2575</v>
      </c>
      <c r="J264" s="38">
        <f t="shared" ref="J264:J265" si="20">I264/H264*100</f>
        <v>99.728892331525955</v>
      </c>
      <c r="K264" s="87">
        <f>(J264+J265)/2</f>
        <v>98.484423634782871</v>
      </c>
      <c r="L264" s="67"/>
      <c r="M264" s="56" t="s">
        <v>71</v>
      </c>
      <c r="N264" s="100"/>
    </row>
    <row r="265" spans="1:14" ht="20.25" customHeight="1" x14ac:dyDescent="0.25">
      <c r="A265" s="52"/>
      <c r="B265" s="93"/>
      <c r="C265" s="118"/>
      <c r="D265" s="52"/>
      <c r="E265" s="77"/>
      <c r="F265" s="86"/>
      <c r="G265" s="27" t="s">
        <v>22</v>
      </c>
      <c r="H265" s="38">
        <v>10652</v>
      </c>
      <c r="I265" s="38">
        <v>10358</v>
      </c>
      <c r="J265" s="38">
        <f t="shared" si="20"/>
        <v>97.239954938039801</v>
      </c>
      <c r="K265" s="87"/>
      <c r="L265" s="68"/>
      <c r="M265" s="66"/>
      <c r="N265" s="100"/>
    </row>
    <row r="266" spans="1:14" ht="43.5" customHeight="1" x14ac:dyDescent="0.25">
      <c r="A266" s="52"/>
      <c r="B266" s="93"/>
      <c r="C266" s="118"/>
      <c r="D266" s="52"/>
      <c r="E266" s="56" t="s">
        <v>15</v>
      </c>
      <c r="F266" s="67" t="s">
        <v>36</v>
      </c>
      <c r="G266" s="35" t="s">
        <v>23</v>
      </c>
      <c r="H266" s="38">
        <v>1181</v>
      </c>
      <c r="I266" s="38">
        <v>1003</v>
      </c>
      <c r="J266" s="38">
        <f>I266/H266*100</f>
        <v>84.928027095681628</v>
      </c>
      <c r="K266" s="64">
        <f>(J266+J267)/2</f>
        <v>86.776422836665205</v>
      </c>
      <c r="L266" s="67" t="s">
        <v>145</v>
      </c>
      <c r="M266" s="66"/>
      <c r="N266" s="100"/>
    </row>
    <row r="267" spans="1:14" ht="43.5" customHeight="1" x14ac:dyDescent="0.25">
      <c r="A267" s="52"/>
      <c r="B267" s="93"/>
      <c r="C267" s="118"/>
      <c r="D267" s="52"/>
      <c r="E267" s="57"/>
      <c r="F267" s="69"/>
      <c r="G267" s="35" t="s">
        <v>22</v>
      </c>
      <c r="H267" s="38">
        <v>5512</v>
      </c>
      <c r="I267" s="38">
        <v>4885</v>
      </c>
      <c r="J267" s="38">
        <f>I267/H267*100</f>
        <v>88.624818577648767</v>
      </c>
      <c r="K267" s="65"/>
      <c r="L267" s="69"/>
      <c r="M267" s="57"/>
      <c r="N267" s="100"/>
    </row>
    <row r="268" spans="1:14" ht="21.75" customHeight="1" x14ac:dyDescent="0.25">
      <c r="A268" s="52"/>
      <c r="B268" s="93"/>
      <c r="C268" s="118"/>
      <c r="D268" s="52"/>
      <c r="E268" s="77" t="s">
        <v>15</v>
      </c>
      <c r="F268" s="97" t="s">
        <v>37</v>
      </c>
      <c r="G268" s="35" t="s">
        <v>23</v>
      </c>
      <c r="H268" s="38">
        <v>6934</v>
      </c>
      <c r="I268" s="38">
        <v>6890</v>
      </c>
      <c r="J268" s="38">
        <f>I268/H268*100</f>
        <v>99.365445630227867</v>
      </c>
      <c r="K268" s="64">
        <f>(J268+J269)/2</f>
        <v>99.508416811240465</v>
      </c>
      <c r="L268" s="28"/>
      <c r="M268" s="56" t="s">
        <v>71</v>
      </c>
      <c r="N268" s="100"/>
    </row>
    <row r="269" spans="1:14" ht="23.25" customHeight="1" x14ac:dyDescent="0.25">
      <c r="A269" s="52"/>
      <c r="B269" s="93"/>
      <c r="C269" s="118"/>
      <c r="D269" s="52"/>
      <c r="E269" s="77"/>
      <c r="F269" s="98"/>
      <c r="G269" s="35" t="s">
        <v>22</v>
      </c>
      <c r="H269" s="38">
        <v>15490</v>
      </c>
      <c r="I269" s="38">
        <v>15436</v>
      </c>
      <c r="J269" s="38">
        <f>I269/H269*100</f>
        <v>99.651387992253078</v>
      </c>
      <c r="K269" s="65"/>
      <c r="L269" s="28"/>
      <c r="M269" s="57"/>
      <c r="N269" s="100"/>
    </row>
    <row r="270" spans="1:14" ht="21.75" customHeight="1" x14ac:dyDescent="0.25">
      <c r="A270" s="52"/>
      <c r="B270" s="93"/>
      <c r="C270" s="118"/>
      <c r="D270" s="52"/>
      <c r="E270" s="77" t="s">
        <v>15</v>
      </c>
      <c r="F270" s="86" t="s">
        <v>85</v>
      </c>
      <c r="G270" s="35" t="s">
        <v>23</v>
      </c>
      <c r="H270" s="38">
        <v>2251</v>
      </c>
      <c r="I270" s="38">
        <v>1135</v>
      </c>
      <c r="J270" s="38">
        <f>I270/H270*100</f>
        <v>50.422034651266102</v>
      </c>
      <c r="K270" s="64">
        <f>(J270+J271)/2</f>
        <v>50.225484918225646</v>
      </c>
      <c r="L270" s="67" t="s">
        <v>145</v>
      </c>
      <c r="M270" s="77" t="s">
        <v>71</v>
      </c>
      <c r="N270" s="100"/>
    </row>
    <row r="271" spans="1:14" ht="23.25" customHeight="1" x14ac:dyDescent="0.25">
      <c r="A271" s="52"/>
      <c r="B271" s="93"/>
      <c r="C271" s="118"/>
      <c r="D271" s="52"/>
      <c r="E271" s="77"/>
      <c r="F271" s="86"/>
      <c r="G271" s="35" t="s">
        <v>22</v>
      </c>
      <c r="H271" s="38">
        <v>6912</v>
      </c>
      <c r="I271" s="38">
        <v>3458</v>
      </c>
      <c r="J271" s="38">
        <f>I271/H271*100</f>
        <v>50.028935185185183</v>
      </c>
      <c r="K271" s="65"/>
      <c r="L271" s="68"/>
      <c r="M271" s="77"/>
      <c r="N271" s="100"/>
    </row>
    <row r="272" spans="1:14" ht="60.75" customHeight="1" x14ac:dyDescent="0.25">
      <c r="A272" s="52"/>
      <c r="B272" s="93"/>
      <c r="C272" s="118"/>
      <c r="D272" s="52"/>
      <c r="E272" s="27" t="s">
        <v>15</v>
      </c>
      <c r="F272" s="26" t="s">
        <v>47</v>
      </c>
      <c r="G272" s="35" t="s">
        <v>22</v>
      </c>
      <c r="H272" s="38">
        <v>7000</v>
      </c>
      <c r="I272" s="38">
        <v>5377</v>
      </c>
      <c r="J272" s="38">
        <f>I272/H272*100</f>
        <v>76.814285714285717</v>
      </c>
      <c r="K272" s="38">
        <f>J272</f>
        <v>76.814285714285717</v>
      </c>
      <c r="L272" s="69"/>
      <c r="M272" s="77"/>
      <c r="N272" s="100"/>
    </row>
    <row r="273" spans="1:14" ht="45" x14ac:dyDescent="0.25">
      <c r="A273" s="52"/>
      <c r="B273" s="93"/>
      <c r="C273" s="118"/>
      <c r="D273" s="52"/>
      <c r="E273" s="27" t="s">
        <v>15</v>
      </c>
      <c r="F273" s="26" t="s">
        <v>187</v>
      </c>
      <c r="G273" s="35" t="s">
        <v>22</v>
      </c>
      <c r="H273" s="38">
        <v>500</v>
      </c>
      <c r="I273" s="38">
        <v>500</v>
      </c>
      <c r="J273" s="38">
        <f t="shared" ref="J273:J296" si="21">I273/H273*100</f>
        <v>100</v>
      </c>
      <c r="K273" s="38">
        <f>J273</f>
        <v>100</v>
      </c>
      <c r="L273" s="26"/>
      <c r="M273" s="27" t="s">
        <v>65</v>
      </c>
      <c r="N273" s="100"/>
    </row>
    <row r="274" spans="1:14" ht="138.75" customHeight="1" x14ac:dyDescent="0.25">
      <c r="A274" s="52"/>
      <c r="B274" s="93"/>
      <c r="C274" s="118"/>
      <c r="D274" s="52"/>
      <c r="E274" s="27" t="s">
        <v>15</v>
      </c>
      <c r="F274" s="26" t="s">
        <v>95</v>
      </c>
      <c r="G274" s="35" t="s">
        <v>22</v>
      </c>
      <c r="H274" s="38">
        <v>2486</v>
      </c>
      <c r="I274" s="38">
        <v>0</v>
      </c>
      <c r="J274" s="38">
        <f>I274/H274*100</f>
        <v>0</v>
      </c>
      <c r="K274" s="38">
        <f>J274</f>
        <v>0</v>
      </c>
      <c r="L274" s="135" t="s">
        <v>194</v>
      </c>
      <c r="M274" s="77" t="s">
        <v>114</v>
      </c>
      <c r="N274" s="100"/>
    </row>
    <row r="275" spans="1:14" ht="73.5" customHeight="1" x14ac:dyDescent="0.25">
      <c r="A275" s="52"/>
      <c r="B275" s="93"/>
      <c r="C275" s="118"/>
      <c r="D275" s="52"/>
      <c r="E275" s="27" t="s">
        <v>15</v>
      </c>
      <c r="F275" s="30" t="s">
        <v>133</v>
      </c>
      <c r="G275" s="35" t="s">
        <v>22</v>
      </c>
      <c r="H275" s="38">
        <v>150</v>
      </c>
      <c r="I275" s="38">
        <v>440</v>
      </c>
      <c r="J275" s="38">
        <f>I275/H275*100</f>
        <v>293.33333333333331</v>
      </c>
      <c r="K275" s="38">
        <f>J275</f>
        <v>293.33333333333331</v>
      </c>
      <c r="L275" s="135" t="s">
        <v>195</v>
      </c>
      <c r="M275" s="77"/>
      <c r="N275" s="100"/>
    </row>
    <row r="276" spans="1:14" ht="41.25" customHeight="1" x14ac:dyDescent="0.25">
      <c r="A276" s="52"/>
      <c r="B276" s="93"/>
      <c r="C276" s="118"/>
      <c r="D276" s="52"/>
      <c r="E276" s="56" t="s">
        <v>15</v>
      </c>
      <c r="F276" s="67" t="s">
        <v>106</v>
      </c>
      <c r="G276" s="35" t="s">
        <v>23</v>
      </c>
      <c r="H276" s="38">
        <v>1233</v>
      </c>
      <c r="I276" s="38">
        <v>458</v>
      </c>
      <c r="J276" s="38">
        <f t="shared" si="21"/>
        <v>37.145174371451745</v>
      </c>
      <c r="K276" s="54">
        <f>(J276+J277)/2</f>
        <v>68.572587185725865</v>
      </c>
      <c r="L276" s="136" t="s">
        <v>145</v>
      </c>
      <c r="M276" s="77"/>
      <c r="N276" s="100"/>
    </row>
    <row r="277" spans="1:14" ht="50.25" customHeight="1" x14ac:dyDescent="0.25">
      <c r="A277" s="52"/>
      <c r="B277" s="93"/>
      <c r="C277" s="96"/>
      <c r="D277" s="53"/>
      <c r="E277" s="57"/>
      <c r="F277" s="69"/>
      <c r="G277" s="35" t="s">
        <v>22</v>
      </c>
      <c r="H277" s="38">
        <v>274</v>
      </c>
      <c r="I277" s="38">
        <v>274</v>
      </c>
      <c r="J277" s="38">
        <f t="shared" si="21"/>
        <v>100</v>
      </c>
      <c r="K277" s="55"/>
      <c r="L277" s="137"/>
      <c r="M277" s="77"/>
      <c r="N277" s="100"/>
    </row>
    <row r="278" spans="1:14" ht="45" x14ac:dyDescent="0.25">
      <c r="A278" s="52"/>
      <c r="B278" s="93"/>
      <c r="C278" s="95" t="s">
        <v>38</v>
      </c>
      <c r="D278" s="51" t="s">
        <v>2</v>
      </c>
      <c r="E278" s="27" t="s">
        <v>13</v>
      </c>
      <c r="F278" s="26" t="s">
        <v>144</v>
      </c>
      <c r="G278" s="35" t="s">
        <v>14</v>
      </c>
      <c r="H278" s="35">
        <v>75</v>
      </c>
      <c r="I278" s="35">
        <v>75</v>
      </c>
      <c r="J278" s="38">
        <f>I278/H278*100</f>
        <v>100</v>
      </c>
      <c r="K278" s="54">
        <f>(J278+J279)/2</f>
        <v>100</v>
      </c>
      <c r="L278" s="26"/>
      <c r="M278" s="56" t="s">
        <v>71</v>
      </c>
      <c r="N278" s="100"/>
    </row>
    <row r="279" spans="1:14" ht="30" x14ac:dyDescent="0.25">
      <c r="A279" s="52"/>
      <c r="B279" s="93"/>
      <c r="C279" s="118"/>
      <c r="D279" s="52"/>
      <c r="E279" s="27" t="s">
        <v>13</v>
      </c>
      <c r="F279" s="26" t="s">
        <v>130</v>
      </c>
      <c r="G279" s="35" t="s">
        <v>14</v>
      </c>
      <c r="H279" s="35">
        <v>75</v>
      </c>
      <c r="I279" s="35">
        <v>75</v>
      </c>
      <c r="J279" s="38">
        <v>100</v>
      </c>
      <c r="K279" s="55"/>
      <c r="L279" s="26"/>
      <c r="M279" s="57"/>
      <c r="N279" s="100"/>
    </row>
    <row r="280" spans="1:14" ht="105" x14ac:dyDescent="0.25">
      <c r="A280" s="52"/>
      <c r="B280" s="93"/>
      <c r="C280" s="96"/>
      <c r="D280" s="53"/>
      <c r="E280" s="27" t="s">
        <v>15</v>
      </c>
      <c r="F280" s="26" t="s">
        <v>39</v>
      </c>
      <c r="G280" s="35" t="s">
        <v>22</v>
      </c>
      <c r="H280" s="38">
        <v>2500</v>
      </c>
      <c r="I280" s="38">
        <v>2985</v>
      </c>
      <c r="J280" s="38">
        <f t="shared" si="21"/>
        <v>119.39999999999999</v>
      </c>
      <c r="K280" s="36">
        <f t="shared" ref="K280:K296" si="22">J280</f>
        <v>119.39999999999999</v>
      </c>
      <c r="L280" s="5" t="s">
        <v>241</v>
      </c>
      <c r="M280" s="56" t="s">
        <v>71</v>
      </c>
      <c r="N280" s="100"/>
    </row>
    <row r="281" spans="1:14" ht="45" x14ac:dyDescent="0.25">
      <c r="A281" s="52"/>
      <c r="B281" s="93"/>
      <c r="C281" s="95" t="s">
        <v>98</v>
      </c>
      <c r="D281" s="51" t="s">
        <v>2</v>
      </c>
      <c r="E281" s="27" t="s">
        <v>13</v>
      </c>
      <c r="F281" s="26" t="s">
        <v>144</v>
      </c>
      <c r="G281" s="35" t="s">
        <v>14</v>
      </c>
      <c r="H281" s="35">
        <v>75</v>
      </c>
      <c r="I281" s="35">
        <v>75</v>
      </c>
      <c r="J281" s="38">
        <f>I281/H281*100</f>
        <v>100</v>
      </c>
      <c r="K281" s="64">
        <f>(J281+J282)/2</f>
        <v>100</v>
      </c>
      <c r="L281" s="28"/>
      <c r="M281" s="66"/>
      <c r="N281" s="100"/>
    </row>
    <row r="282" spans="1:14" ht="30" x14ac:dyDescent="0.25">
      <c r="A282" s="52"/>
      <c r="B282" s="93"/>
      <c r="C282" s="118"/>
      <c r="D282" s="52"/>
      <c r="E282" s="27" t="s">
        <v>13</v>
      </c>
      <c r="F282" s="26" t="s">
        <v>130</v>
      </c>
      <c r="G282" s="35" t="s">
        <v>14</v>
      </c>
      <c r="H282" s="35">
        <v>75</v>
      </c>
      <c r="I282" s="35">
        <v>75</v>
      </c>
      <c r="J282" s="38">
        <v>100</v>
      </c>
      <c r="K282" s="65"/>
      <c r="L282" s="28"/>
      <c r="M282" s="66"/>
      <c r="N282" s="100"/>
    </row>
    <row r="283" spans="1:14" ht="90" x14ac:dyDescent="0.25">
      <c r="A283" s="52"/>
      <c r="B283" s="93"/>
      <c r="C283" s="96"/>
      <c r="D283" s="53"/>
      <c r="E283" s="27" t="s">
        <v>15</v>
      </c>
      <c r="F283" s="26" t="s">
        <v>40</v>
      </c>
      <c r="G283" s="27" t="s">
        <v>19</v>
      </c>
      <c r="H283" s="38">
        <v>950</v>
      </c>
      <c r="I283" s="38">
        <v>737</v>
      </c>
      <c r="J283" s="38">
        <f>I283/H283*100</f>
        <v>77.578947368421041</v>
      </c>
      <c r="K283" s="36">
        <f t="shared" si="22"/>
        <v>77.578947368421041</v>
      </c>
      <c r="L283" s="26" t="s">
        <v>185</v>
      </c>
      <c r="M283" s="66"/>
      <c r="N283" s="100"/>
    </row>
    <row r="284" spans="1:14" ht="45" x14ac:dyDescent="0.25">
      <c r="A284" s="52"/>
      <c r="B284" s="93"/>
      <c r="C284" s="95" t="s">
        <v>180</v>
      </c>
      <c r="D284" s="51" t="s">
        <v>2</v>
      </c>
      <c r="E284" s="27" t="s">
        <v>13</v>
      </c>
      <c r="F284" s="26" t="s">
        <v>144</v>
      </c>
      <c r="G284" s="35" t="s">
        <v>14</v>
      </c>
      <c r="H284" s="35">
        <v>75</v>
      </c>
      <c r="I284" s="35">
        <v>75</v>
      </c>
      <c r="J284" s="38">
        <f>I284/H284*100</f>
        <v>100</v>
      </c>
      <c r="K284" s="64">
        <f>(J284+J285)/2</f>
        <v>100</v>
      </c>
      <c r="L284" s="28"/>
      <c r="M284" s="66"/>
      <c r="N284" s="100"/>
    </row>
    <row r="285" spans="1:14" ht="30" x14ac:dyDescent="0.25">
      <c r="A285" s="52"/>
      <c r="B285" s="93"/>
      <c r="C285" s="118"/>
      <c r="D285" s="52"/>
      <c r="E285" s="27" t="s">
        <v>13</v>
      </c>
      <c r="F285" s="26" t="s">
        <v>130</v>
      </c>
      <c r="G285" s="35" t="s">
        <v>14</v>
      </c>
      <c r="H285" s="35">
        <v>75</v>
      </c>
      <c r="I285" s="35">
        <v>75</v>
      </c>
      <c r="J285" s="38">
        <v>100</v>
      </c>
      <c r="K285" s="65"/>
      <c r="L285" s="28"/>
      <c r="M285" s="66"/>
      <c r="N285" s="100"/>
    </row>
    <row r="286" spans="1:14" ht="45" x14ac:dyDescent="0.25">
      <c r="A286" s="52"/>
      <c r="B286" s="93"/>
      <c r="C286" s="96"/>
      <c r="D286" s="53"/>
      <c r="E286" s="27" t="s">
        <v>15</v>
      </c>
      <c r="F286" s="49" t="s">
        <v>97</v>
      </c>
      <c r="G286" s="35" t="s">
        <v>83</v>
      </c>
      <c r="H286" s="38">
        <v>100</v>
      </c>
      <c r="I286" s="38">
        <v>101</v>
      </c>
      <c r="J286" s="38">
        <f t="shared" si="21"/>
        <v>101</v>
      </c>
      <c r="K286" s="36">
        <f t="shared" si="22"/>
        <v>101</v>
      </c>
      <c r="L286" s="28"/>
      <c r="M286" s="66"/>
      <c r="N286" s="100"/>
    </row>
    <row r="287" spans="1:14" ht="45" x14ac:dyDescent="0.25">
      <c r="A287" s="52"/>
      <c r="B287" s="93"/>
      <c r="C287" s="95" t="s">
        <v>84</v>
      </c>
      <c r="D287" s="51" t="s">
        <v>2</v>
      </c>
      <c r="E287" s="27" t="s">
        <v>13</v>
      </c>
      <c r="F287" s="26" t="s">
        <v>144</v>
      </c>
      <c r="G287" s="35" t="s">
        <v>14</v>
      </c>
      <c r="H287" s="35">
        <v>75</v>
      </c>
      <c r="I287" s="35">
        <v>75</v>
      </c>
      <c r="J287" s="38">
        <f>I287/H287*100</f>
        <v>100</v>
      </c>
      <c r="K287" s="64">
        <f>(J287+J288)/2</f>
        <v>100</v>
      </c>
      <c r="L287" s="19"/>
      <c r="M287" s="66"/>
      <c r="N287" s="100"/>
    </row>
    <row r="288" spans="1:14" ht="30" x14ac:dyDescent="0.25">
      <c r="A288" s="52"/>
      <c r="B288" s="93"/>
      <c r="C288" s="118"/>
      <c r="D288" s="52"/>
      <c r="E288" s="27" t="s">
        <v>13</v>
      </c>
      <c r="F288" s="26" t="s">
        <v>130</v>
      </c>
      <c r="G288" s="35" t="s">
        <v>14</v>
      </c>
      <c r="H288" s="35">
        <v>75</v>
      </c>
      <c r="I288" s="35">
        <v>75</v>
      </c>
      <c r="J288" s="38">
        <v>100</v>
      </c>
      <c r="K288" s="65"/>
      <c r="L288" s="19"/>
      <c r="M288" s="66"/>
      <c r="N288" s="100"/>
    </row>
    <row r="289" spans="1:14" ht="58.5" customHeight="1" x14ac:dyDescent="0.25">
      <c r="A289" s="52"/>
      <c r="B289" s="93"/>
      <c r="C289" s="118"/>
      <c r="D289" s="52"/>
      <c r="E289" s="27" t="s">
        <v>15</v>
      </c>
      <c r="F289" s="28" t="s">
        <v>86</v>
      </c>
      <c r="G289" s="35" t="s">
        <v>24</v>
      </c>
      <c r="H289" s="38">
        <v>6800</v>
      </c>
      <c r="I289" s="38">
        <v>1768</v>
      </c>
      <c r="J289" s="38">
        <f>I289/H289*100</f>
        <v>26</v>
      </c>
      <c r="K289" s="36">
        <f>J289</f>
        <v>26</v>
      </c>
      <c r="L289" s="136" t="s">
        <v>183</v>
      </c>
      <c r="M289" s="66"/>
      <c r="N289" s="100"/>
    </row>
    <row r="290" spans="1:14" ht="72" customHeight="1" x14ac:dyDescent="0.25">
      <c r="A290" s="52"/>
      <c r="B290" s="93"/>
      <c r="C290" s="96"/>
      <c r="D290" s="53"/>
      <c r="E290" s="27" t="s">
        <v>15</v>
      </c>
      <c r="F290" s="28" t="s">
        <v>41</v>
      </c>
      <c r="G290" s="35" t="s">
        <v>24</v>
      </c>
      <c r="H290" s="38">
        <v>1700</v>
      </c>
      <c r="I290" s="38">
        <v>450</v>
      </c>
      <c r="J290" s="38">
        <f>I290/H290*100</f>
        <v>26.47058823529412</v>
      </c>
      <c r="K290" s="36">
        <f>J290</f>
        <v>26.47058823529412</v>
      </c>
      <c r="L290" s="137"/>
      <c r="M290" s="66"/>
      <c r="N290" s="100"/>
    </row>
    <row r="291" spans="1:14" ht="45" x14ac:dyDescent="0.25">
      <c r="A291" s="52"/>
      <c r="B291" s="93"/>
      <c r="C291" s="95" t="s">
        <v>107</v>
      </c>
      <c r="D291" s="51" t="s">
        <v>2</v>
      </c>
      <c r="E291" s="27" t="s">
        <v>13</v>
      </c>
      <c r="F291" s="26" t="s">
        <v>144</v>
      </c>
      <c r="G291" s="35" t="s">
        <v>14</v>
      </c>
      <c r="H291" s="35">
        <v>75</v>
      </c>
      <c r="I291" s="35">
        <v>75</v>
      </c>
      <c r="J291" s="38">
        <f>I291/H291*100</f>
        <v>100</v>
      </c>
      <c r="K291" s="64">
        <f>(J291+J292)/2</f>
        <v>100</v>
      </c>
      <c r="L291" s="31"/>
      <c r="M291" s="66"/>
      <c r="N291" s="100"/>
    </row>
    <row r="292" spans="1:14" ht="30" x14ac:dyDescent="0.25">
      <c r="A292" s="52"/>
      <c r="B292" s="93"/>
      <c r="C292" s="118"/>
      <c r="D292" s="52"/>
      <c r="E292" s="27" t="s">
        <v>13</v>
      </c>
      <c r="F292" s="26" t="s">
        <v>130</v>
      </c>
      <c r="G292" s="35" t="s">
        <v>14</v>
      </c>
      <c r="H292" s="35">
        <v>75</v>
      </c>
      <c r="I292" s="35">
        <v>75</v>
      </c>
      <c r="J292" s="38">
        <v>100</v>
      </c>
      <c r="K292" s="65"/>
      <c r="L292" s="31"/>
      <c r="M292" s="66"/>
      <c r="N292" s="100"/>
    </row>
    <row r="293" spans="1:14" ht="90" x14ac:dyDescent="0.25">
      <c r="A293" s="52"/>
      <c r="B293" s="93"/>
      <c r="C293" s="96"/>
      <c r="D293" s="53"/>
      <c r="E293" s="27" t="s">
        <v>15</v>
      </c>
      <c r="F293" s="26" t="s">
        <v>107</v>
      </c>
      <c r="G293" s="27" t="s">
        <v>19</v>
      </c>
      <c r="H293" s="38">
        <v>270</v>
      </c>
      <c r="I293" s="38">
        <v>227</v>
      </c>
      <c r="J293" s="38">
        <f t="shared" si="21"/>
        <v>84.074074074074076</v>
      </c>
      <c r="K293" s="38">
        <f t="shared" si="22"/>
        <v>84.074074074074076</v>
      </c>
      <c r="L293" s="138" t="s">
        <v>174</v>
      </c>
      <c r="M293" s="57"/>
      <c r="N293" s="100"/>
    </row>
    <row r="294" spans="1:14" ht="45" x14ac:dyDescent="0.25">
      <c r="A294" s="52"/>
      <c r="B294" s="93"/>
      <c r="C294" s="132" t="s">
        <v>42</v>
      </c>
      <c r="D294" s="51" t="s">
        <v>2</v>
      </c>
      <c r="E294" s="27" t="s">
        <v>13</v>
      </c>
      <c r="F294" s="26" t="s">
        <v>144</v>
      </c>
      <c r="G294" s="35" t="s">
        <v>14</v>
      </c>
      <c r="H294" s="35">
        <v>75</v>
      </c>
      <c r="I294" s="35">
        <v>75</v>
      </c>
      <c r="J294" s="38">
        <f>I294/H294*100</f>
        <v>100</v>
      </c>
      <c r="K294" s="54">
        <f>(J294+J295)/2</f>
        <v>100</v>
      </c>
      <c r="L294" s="31"/>
      <c r="M294" s="56" t="s">
        <v>75</v>
      </c>
      <c r="N294" s="100"/>
    </row>
    <row r="295" spans="1:14" ht="30" x14ac:dyDescent="0.25">
      <c r="A295" s="52"/>
      <c r="B295" s="93"/>
      <c r="C295" s="133"/>
      <c r="D295" s="52"/>
      <c r="E295" s="27" t="s">
        <v>13</v>
      </c>
      <c r="F295" s="26" t="s">
        <v>130</v>
      </c>
      <c r="G295" s="35" t="s">
        <v>14</v>
      </c>
      <c r="H295" s="35">
        <v>75</v>
      </c>
      <c r="I295" s="35">
        <v>75</v>
      </c>
      <c r="J295" s="38">
        <v>100</v>
      </c>
      <c r="K295" s="55"/>
      <c r="L295" s="31"/>
      <c r="M295" s="66"/>
      <c r="N295" s="100"/>
    </row>
    <row r="296" spans="1:14" ht="30" x14ac:dyDescent="0.25">
      <c r="A296" s="52"/>
      <c r="B296" s="93"/>
      <c r="C296" s="134"/>
      <c r="D296" s="53"/>
      <c r="E296" s="27" t="s">
        <v>15</v>
      </c>
      <c r="F296" s="28" t="s">
        <v>42</v>
      </c>
      <c r="G296" s="35" t="s">
        <v>43</v>
      </c>
      <c r="H296" s="38">
        <v>5350</v>
      </c>
      <c r="I296" s="38">
        <v>6000</v>
      </c>
      <c r="J296" s="38">
        <f t="shared" si="21"/>
        <v>112.14953271028037</v>
      </c>
      <c r="K296" s="36">
        <f t="shared" si="22"/>
        <v>112.14953271028037</v>
      </c>
      <c r="L296" s="135" t="s">
        <v>197</v>
      </c>
      <c r="M296" s="57"/>
      <c r="N296" s="101"/>
    </row>
    <row r="297" spans="1:14" ht="30" x14ac:dyDescent="0.25">
      <c r="A297" s="52"/>
      <c r="B297" s="93"/>
      <c r="C297" s="84" t="s">
        <v>63</v>
      </c>
      <c r="D297" s="51" t="s">
        <v>2</v>
      </c>
      <c r="E297" s="27" t="s">
        <v>13</v>
      </c>
      <c r="F297" s="28"/>
      <c r="G297" s="35"/>
      <c r="H297" s="38"/>
      <c r="I297" s="38"/>
      <c r="J297" s="38"/>
      <c r="K297" s="38">
        <f>(K262+K278+K281+K284+K287+K291+K294)/7</f>
        <v>100</v>
      </c>
      <c r="L297" s="28"/>
      <c r="M297" s="35"/>
      <c r="N297" s="50"/>
    </row>
    <row r="298" spans="1:14" ht="30" x14ac:dyDescent="0.25">
      <c r="A298" s="53"/>
      <c r="B298" s="94"/>
      <c r="C298" s="85"/>
      <c r="D298" s="53"/>
      <c r="E298" s="27" t="s">
        <v>15</v>
      </c>
      <c r="F298" s="28"/>
      <c r="G298" s="35"/>
      <c r="H298" s="38"/>
      <c r="I298" s="38"/>
      <c r="J298" s="38"/>
      <c r="K298" s="38">
        <f>(J264+J265+J266+J267+J268+J269+J270+J271+J272+J280+J283+J289+J290+J296+J286+J293+J277+J276+J274+J273+J272+J275)/22</f>
        <v>86.398623541966103</v>
      </c>
      <c r="L298" s="28"/>
      <c r="M298" s="35"/>
      <c r="N298" s="50"/>
    </row>
    <row r="299" spans="1:14" ht="105" customHeight="1" x14ac:dyDescent="0.25">
      <c r="A299" s="51">
        <v>18</v>
      </c>
      <c r="B299" s="89" t="s">
        <v>53</v>
      </c>
      <c r="C299" s="70" t="s">
        <v>136</v>
      </c>
      <c r="D299" s="51" t="s">
        <v>2</v>
      </c>
      <c r="E299" s="27" t="s">
        <v>13</v>
      </c>
      <c r="F299" s="26" t="s">
        <v>144</v>
      </c>
      <c r="G299" s="35" t="s">
        <v>14</v>
      </c>
      <c r="H299" s="35">
        <v>75</v>
      </c>
      <c r="I299" s="35">
        <v>75</v>
      </c>
      <c r="J299" s="38">
        <f>I299/H299*100</f>
        <v>100</v>
      </c>
      <c r="K299" s="54">
        <f>(J299+J300)/2</f>
        <v>100</v>
      </c>
      <c r="L299" s="28"/>
      <c r="M299" s="27" t="s">
        <v>69</v>
      </c>
      <c r="N299" s="106">
        <f>(K299+K301+K303+K305+K307+K309+K310+K312+K313+K314+K316+K317+K319+K320+K322+K323+K325+K326+K328)/19</f>
        <v>83.975993565364533</v>
      </c>
    </row>
    <row r="300" spans="1:14" ht="30" x14ac:dyDescent="0.25">
      <c r="A300" s="52"/>
      <c r="B300" s="90"/>
      <c r="C300" s="71"/>
      <c r="D300" s="52"/>
      <c r="E300" s="27" t="s">
        <v>13</v>
      </c>
      <c r="F300" s="26" t="s">
        <v>130</v>
      </c>
      <c r="G300" s="35" t="s">
        <v>14</v>
      </c>
      <c r="H300" s="35">
        <v>75</v>
      </c>
      <c r="I300" s="35">
        <v>75</v>
      </c>
      <c r="J300" s="38">
        <v>100</v>
      </c>
      <c r="K300" s="55"/>
      <c r="L300" s="28"/>
      <c r="M300" s="27" t="s">
        <v>69</v>
      </c>
      <c r="N300" s="107"/>
    </row>
    <row r="301" spans="1:14" ht="32.25" customHeight="1" x14ac:dyDescent="0.25">
      <c r="A301" s="52"/>
      <c r="B301" s="90"/>
      <c r="C301" s="71"/>
      <c r="D301" s="52"/>
      <c r="E301" s="77" t="s">
        <v>15</v>
      </c>
      <c r="F301" s="86" t="s">
        <v>33</v>
      </c>
      <c r="G301" s="27" t="s">
        <v>81</v>
      </c>
      <c r="H301" s="36">
        <v>1558</v>
      </c>
      <c r="I301" s="36">
        <v>1379</v>
      </c>
      <c r="J301" s="38">
        <f>I301/H301*100</f>
        <v>88.510911424903725</v>
      </c>
      <c r="K301" s="105">
        <f>(J301+J302)/2</f>
        <v>90.947763404759556</v>
      </c>
      <c r="L301" s="67" t="s">
        <v>145</v>
      </c>
      <c r="M301" s="56" t="s">
        <v>71</v>
      </c>
      <c r="N301" s="107"/>
    </row>
    <row r="302" spans="1:14" ht="60.75" customHeight="1" x14ac:dyDescent="0.25">
      <c r="A302" s="52"/>
      <c r="B302" s="90"/>
      <c r="C302" s="71"/>
      <c r="D302" s="52"/>
      <c r="E302" s="77"/>
      <c r="F302" s="86"/>
      <c r="G302" s="27" t="s">
        <v>82</v>
      </c>
      <c r="H302" s="36">
        <v>13650</v>
      </c>
      <c r="I302" s="36">
        <v>12747</v>
      </c>
      <c r="J302" s="38">
        <f>I302/H302*100</f>
        <v>93.384615384615387</v>
      </c>
      <c r="K302" s="105"/>
      <c r="L302" s="68"/>
      <c r="M302" s="66"/>
      <c r="N302" s="107"/>
    </row>
    <row r="303" spans="1:14" x14ac:dyDescent="0.25">
      <c r="A303" s="52"/>
      <c r="B303" s="90"/>
      <c r="C303" s="71"/>
      <c r="D303" s="52"/>
      <c r="E303" s="56" t="s">
        <v>15</v>
      </c>
      <c r="F303" s="67" t="s">
        <v>36</v>
      </c>
      <c r="G303" s="35" t="s">
        <v>23</v>
      </c>
      <c r="H303" s="36">
        <v>503</v>
      </c>
      <c r="I303" s="36">
        <v>300</v>
      </c>
      <c r="J303" s="38">
        <f t="shared" ref="J303:J306" si="23">I303/H303*100</f>
        <v>59.642147117296219</v>
      </c>
      <c r="K303" s="64">
        <f>(J303+J304)/2</f>
        <v>97.569022850221558</v>
      </c>
      <c r="L303" s="68"/>
      <c r="M303" s="66"/>
      <c r="N303" s="107"/>
    </row>
    <row r="304" spans="1:14" ht="36.75" customHeight="1" x14ac:dyDescent="0.25">
      <c r="A304" s="52"/>
      <c r="B304" s="90"/>
      <c r="C304" s="71"/>
      <c r="D304" s="52"/>
      <c r="E304" s="57"/>
      <c r="F304" s="69"/>
      <c r="G304" s="35" t="s">
        <v>22</v>
      </c>
      <c r="H304" s="36">
        <v>1341</v>
      </c>
      <c r="I304" s="36">
        <v>1817</v>
      </c>
      <c r="J304" s="38">
        <f t="shared" si="23"/>
        <v>135.4958985831469</v>
      </c>
      <c r="K304" s="65"/>
      <c r="L304" s="69"/>
      <c r="M304" s="57"/>
      <c r="N304" s="107"/>
    </row>
    <row r="305" spans="1:14" ht="15" customHeight="1" x14ac:dyDescent="0.25">
      <c r="A305" s="52"/>
      <c r="B305" s="90"/>
      <c r="C305" s="71"/>
      <c r="D305" s="52"/>
      <c r="E305" s="77" t="s">
        <v>15</v>
      </c>
      <c r="F305" s="97" t="s">
        <v>37</v>
      </c>
      <c r="G305" s="35" t="s">
        <v>23</v>
      </c>
      <c r="H305" s="36">
        <v>2585</v>
      </c>
      <c r="I305" s="36">
        <v>2278</v>
      </c>
      <c r="J305" s="38">
        <f t="shared" si="23"/>
        <v>88.123791102514502</v>
      </c>
      <c r="K305" s="64">
        <f>(J305+J306)/2</f>
        <v>85.815602836879435</v>
      </c>
      <c r="L305" s="67" t="s">
        <v>145</v>
      </c>
      <c r="M305" s="56" t="s">
        <v>71</v>
      </c>
      <c r="N305" s="107"/>
    </row>
    <row r="306" spans="1:14" ht="34.5" customHeight="1" x14ac:dyDescent="0.25">
      <c r="A306" s="52"/>
      <c r="B306" s="90"/>
      <c r="C306" s="71"/>
      <c r="D306" s="52"/>
      <c r="E306" s="77"/>
      <c r="F306" s="98"/>
      <c r="G306" s="35" t="s">
        <v>22</v>
      </c>
      <c r="H306" s="36">
        <v>7755</v>
      </c>
      <c r="I306" s="36">
        <v>6476</v>
      </c>
      <c r="J306" s="38">
        <f t="shared" si="23"/>
        <v>83.507414571244354</v>
      </c>
      <c r="K306" s="65"/>
      <c r="L306" s="68"/>
      <c r="M306" s="57"/>
      <c r="N306" s="107"/>
    </row>
    <row r="307" spans="1:14" ht="67.5" customHeight="1" x14ac:dyDescent="0.25">
      <c r="A307" s="52"/>
      <c r="B307" s="90"/>
      <c r="C307" s="71"/>
      <c r="D307" s="52"/>
      <c r="E307" s="77" t="s">
        <v>15</v>
      </c>
      <c r="F307" s="86" t="s">
        <v>85</v>
      </c>
      <c r="G307" s="35" t="s">
        <v>23</v>
      </c>
      <c r="H307" s="36">
        <v>1650</v>
      </c>
      <c r="I307" s="36">
        <v>1136</v>
      </c>
      <c r="J307" s="38">
        <f t="shared" ref="J307:J328" si="24">I307/H307*100</f>
        <v>68.848484848484844</v>
      </c>
      <c r="K307" s="54">
        <f>(J307+J308)/2</f>
        <v>65.593073593073598</v>
      </c>
      <c r="L307" s="68"/>
      <c r="M307" s="77" t="s">
        <v>71</v>
      </c>
      <c r="N307" s="107"/>
    </row>
    <row r="308" spans="1:14" ht="25.5" customHeight="1" x14ac:dyDescent="0.25">
      <c r="A308" s="52"/>
      <c r="B308" s="90"/>
      <c r="C308" s="71"/>
      <c r="D308" s="52"/>
      <c r="E308" s="77"/>
      <c r="F308" s="86"/>
      <c r="G308" s="35" t="s">
        <v>22</v>
      </c>
      <c r="H308" s="36">
        <v>1540</v>
      </c>
      <c r="I308" s="36">
        <v>960</v>
      </c>
      <c r="J308" s="38">
        <f t="shared" si="24"/>
        <v>62.337662337662337</v>
      </c>
      <c r="K308" s="55"/>
      <c r="L308" s="68"/>
      <c r="M308" s="77"/>
      <c r="N308" s="107"/>
    </row>
    <row r="309" spans="1:14" ht="36" customHeight="1" x14ac:dyDescent="0.25">
      <c r="A309" s="52"/>
      <c r="B309" s="90"/>
      <c r="C309" s="71"/>
      <c r="D309" s="52"/>
      <c r="E309" s="27" t="s">
        <v>15</v>
      </c>
      <c r="F309" s="26" t="s">
        <v>95</v>
      </c>
      <c r="G309" s="35" t="s">
        <v>22</v>
      </c>
      <c r="H309" s="36">
        <v>1240</v>
      </c>
      <c r="I309" s="6">
        <v>500</v>
      </c>
      <c r="J309" s="38">
        <f>I309/H309*100</f>
        <v>40.322580645161288</v>
      </c>
      <c r="K309" s="33">
        <f>J309</f>
        <v>40.322580645161288</v>
      </c>
      <c r="L309" s="69"/>
      <c r="M309" s="56" t="s">
        <v>114</v>
      </c>
      <c r="N309" s="107"/>
    </row>
    <row r="310" spans="1:14" ht="48.75" customHeight="1" x14ac:dyDescent="0.25">
      <c r="A310" s="52"/>
      <c r="B310" s="90"/>
      <c r="C310" s="71"/>
      <c r="D310" s="52"/>
      <c r="E310" s="56" t="s">
        <v>15</v>
      </c>
      <c r="F310" s="67" t="s">
        <v>106</v>
      </c>
      <c r="G310" s="35" t="s">
        <v>23</v>
      </c>
      <c r="H310" s="36">
        <v>1233</v>
      </c>
      <c r="I310" s="7">
        <v>301</v>
      </c>
      <c r="J310" s="38">
        <f t="shared" si="24"/>
        <v>24.412003244120033</v>
      </c>
      <c r="K310" s="54">
        <f>(J310+J311)/2</f>
        <v>46.147607461476071</v>
      </c>
      <c r="L310" s="67" t="s">
        <v>145</v>
      </c>
      <c r="M310" s="66"/>
      <c r="N310" s="107"/>
    </row>
    <row r="311" spans="1:14" ht="51" customHeight="1" x14ac:dyDescent="0.25">
      <c r="A311" s="52"/>
      <c r="B311" s="90"/>
      <c r="C311" s="71"/>
      <c r="D311" s="52"/>
      <c r="E311" s="57"/>
      <c r="F311" s="69"/>
      <c r="G311" s="35" t="s">
        <v>22</v>
      </c>
      <c r="H311" s="6">
        <v>274</v>
      </c>
      <c r="I311" s="36">
        <v>186</v>
      </c>
      <c r="J311" s="38">
        <f t="shared" si="24"/>
        <v>67.883211678832112</v>
      </c>
      <c r="K311" s="55"/>
      <c r="L311" s="69"/>
      <c r="M311" s="66"/>
      <c r="N311" s="107"/>
    </row>
    <row r="312" spans="1:14" ht="63" customHeight="1" x14ac:dyDescent="0.25">
      <c r="A312" s="52"/>
      <c r="B312" s="90"/>
      <c r="C312" s="71"/>
      <c r="D312" s="52"/>
      <c r="E312" s="22" t="s">
        <v>15</v>
      </c>
      <c r="F312" s="31" t="s">
        <v>187</v>
      </c>
      <c r="G312" s="35" t="s">
        <v>22</v>
      </c>
      <c r="H312" s="6">
        <v>200</v>
      </c>
      <c r="I312" s="36">
        <v>97</v>
      </c>
      <c r="J312" s="38">
        <f>I312/H312*100</f>
        <v>48.5</v>
      </c>
      <c r="K312" s="33">
        <f>J312</f>
        <v>48.5</v>
      </c>
      <c r="L312" s="67" t="s">
        <v>198</v>
      </c>
      <c r="M312" s="57"/>
      <c r="N312" s="107"/>
    </row>
    <row r="313" spans="1:14" ht="33" customHeight="1" x14ac:dyDescent="0.25">
      <c r="A313" s="52"/>
      <c r="B313" s="90"/>
      <c r="C313" s="72"/>
      <c r="D313" s="53"/>
      <c r="E313" s="21" t="s">
        <v>15</v>
      </c>
      <c r="F313" s="26" t="s">
        <v>47</v>
      </c>
      <c r="G313" s="35" t="s">
        <v>22</v>
      </c>
      <c r="H313" s="36">
        <v>3525</v>
      </c>
      <c r="I313" s="36">
        <v>2441</v>
      </c>
      <c r="J313" s="38">
        <f>I313/H313*100</f>
        <v>69.248226950354606</v>
      </c>
      <c r="K313" s="38">
        <f>J313</f>
        <v>69.248226950354606</v>
      </c>
      <c r="L313" s="69"/>
      <c r="M313" s="56" t="s">
        <v>71</v>
      </c>
      <c r="N313" s="107"/>
    </row>
    <row r="314" spans="1:14" ht="45" x14ac:dyDescent="0.25">
      <c r="A314" s="52"/>
      <c r="B314" s="90"/>
      <c r="C314" s="70" t="s">
        <v>38</v>
      </c>
      <c r="D314" s="51" t="s">
        <v>2</v>
      </c>
      <c r="E314" s="27" t="s">
        <v>13</v>
      </c>
      <c r="F314" s="26" t="s">
        <v>144</v>
      </c>
      <c r="G314" s="35" t="s">
        <v>14</v>
      </c>
      <c r="H314" s="35">
        <v>75</v>
      </c>
      <c r="I314" s="35">
        <v>75</v>
      </c>
      <c r="J314" s="38">
        <f>I314/H314*100</f>
        <v>100</v>
      </c>
      <c r="K314" s="54">
        <f>(J314+J315)/2</f>
        <v>100</v>
      </c>
      <c r="L314" s="31"/>
      <c r="M314" s="66"/>
      <c r="N314" s="107"/>
    </row>
    <row r="315" spans="1:14" ht="30" x14ac:dyDescent="0.25">
      <c r="A315" s="52"/>
      <c r="B315" s="90"/>
      <c r="C315" s="71"/>
      <c r="D315" s="52"/>
      <c r="E315" s="27" t="s">
        <v>13</v>
      </c>
      <c r="F315" s="26" t="s">
        <v>130</v>
      </c>
      <c r="G315" s="35" t="s">
        <v>14</v>
      </c>
      <c r="H315" s="35">
        <v>75</v>
      </c>
      <c r="I315" s="35">
        <v>75</v>
      </c>
      <c r="J315" s="38">
        <v>100</v>
      </c>
      <c r="K315" s="55"/>
      <c r="L315" s="31"/>
      <c r="M315" s="66"/>
      <c r="N315" s="107"/>
    </row>
    <row r="316" spans="1:14" ht="105" x14ac:dyDescent="0.25">
      <c r="A316" s="52"/>
      <c r="B316" s="90"/>
      <c r="C316" s="72"/>
      <c r="D316" s="53"/>
      <c r="E316" s="27" t="s">
        <v>15</v>
      </c>
      <c r="F316" s="26" t="s">
        <v>91</v>
      </c>
      <c r="G316" s="35" t="s">
        <v>22</v>
      </c>
      <c r="H316" s="36">
        <v>100</v>
      </c>
      <c r="I316" s="36">
        <v>100</v>
      </c>
      <c r="J316" s="38">
        <f t="shared" si="24"/>
        <v>100</v>
      </c>
      <c r="K316" s="38">
        <f>J316</f>
        <v>100</v>
      </c>
      <c r="L316" s="28"/>
      <c r="M316" s="66"/>
      <c r="N316" s="107"/>
    </row>
    <row r="317" spans="1:14" ht="45" x14ac:dyDescent="0.25">
      <c r="A317" s="52"/>
      <c r="B317" s="90"/>
      <c r="C317" s="70" t="s">
        <v>199</v>
      </c>
      <c r="D317" s="51" t="s">
        <v>2</v>
      </c>
      <c r="E317" s="27" t="s">
        <v>13</v>
      </c>
      <c r="F317" s="26" t="s">
        <v>144</v>
      </c>
      <c r="G317" s="35" t="s">
        <v>14</v>
      </c>
      <c r="H317" s="35">
        <v>75</v>
      </c>
      <c r="I317" s="35">
        <v>75</v>
      </c>
      <c r="J317" s="38">
        <f>I317/H317*100</f>
        <v>100</v>
      </c>
      <c r="K317" s="54">
        <f>(J317+J318)/2</f>
        <v>100</v>
      </c>
      <c r="L317" s="28"/>
      <c r="M317" s="66"/>
      <c r="N317" s="107"/>
    </row>
    <row r="318" spans="1:14" ht="30" x14ac:dyDescent="0.25">
      <c r="A318" s="52"/>
      <c r="B318" s="90"/>
      <c r="C318" s="71"/>
      <c r="D318" s="52"/>
      <c r="E318" s="27" t="s">
        <v>13</v>
      </c>
      <c r="F318" s="26" t="s">
        <v>130</v>
      </c>
      <c r="G318" s="35" t="s">
        <v>14</v>
      </c>
      <c r="H318" s="35">
        <v>75</v>
      </c>
      <c r="I318" s="35">
        <v>75</v>
      </c>
      <c r="J318" s="38">
        <v>100</v>
      </c>
      <c r="K318" s="55"/>
      <c r="L318" s="28"/>
      <c r="M318" s="66"/>
      <c r="N318" s="107"/>
    </row>
    <row r="319" spans="1:14" ht="137.25" customHeight="1" x14ac:dyDescent="0.25">
      <c r="A319" s="52"/>
      <c r="B319" s="90"/>
      <c r="C319" s="72"/>
      <c r="D319" s="53"/>
      <c r="E319" s="27" t="s">
        <v>15</v>
      </c>
      <c r="F319" s="26" t="s">
        <v>179</v>
      </c>
      <c r="G319" s="27" t="s">
        <v>83</v>
      </c>
      <c r="H319" s="7">
        <v>42</v>
      </c>
      <c r="I319" s="7">
        <v>42</v>
      </c>
      <c r="J319" s="38">
        <f t="shared" si="24"/>
        <v>100</v>
      </c>
      <c r="K319" s="38">
        <f t="shared" ref="K319:K328" si="25">J319</f>
        <v>100</v>
      </c>
      <c r="L319" s="26"/>
      <c r="M319" s="66"/>
      <c r="N319" s="107"/>
    </row>
    <row r="320" spans="1:14" ht="45" x14ac:dyDescent="0.25">
      <c r="A320" s="52"/>
      <c r="B320" s="90"/>
      <c r="C320" s="70" t="s">
        <v>200</v>
      </c>
      <c r="D320" s="51" t="s">
        <v>2</v>
      </c>
      <c r="E320" s="27" t="s">
        <v>13</v>
      </c>
      <c r="F320" s="26" t="s">
        <v>144</v>
      </c>
      <c r="G320" s="35" t="s">
        <v>14</v>
      </c>
      <c r="H320" s="35">
        <v>75</v>
      </c>
      <c r="I320" s="35">
        <v>75</v>
      </c>
      <c r="J320" s="38">
        <f>I320/H320*100</f>
        <v>100</v>
      </c>
      <c r="K320" s="54">
        <f>(J320+J321)/2</f>
        <v>100</v>
      </c>
      <c r="L320" s="26"/>
      <c r="M320" s="66"/>
      <c r="N320" s="107"/>
    </row>
    <row r="321" spans="1:14" ht="30" x14ac:dyDescent="0.25">
      <c r="A321" s="52"/>
      <c r="B321" s="90"/>
      <c r="C321" s="71"/>
      <c r="D321" s="52"/>
      <c r="E321" s="27" t="s">
        <v>13</v>
      </c>
      <c r="F321" s="26" t="s">
        <v>130</v>
      </c>
      <c r="G321" s="35" t="s">
        <v>14</v>
      </c>
      <c r="H321" s="35">
        <v>75</v>
      </c>
      <c r="I321" s="35">
        <v>75</v>
      </c>
      <c r="J321" s="38">
        <v>100</v>
      </c>
      <c r="K321" s="55"/>
      <c r="L321" s="26"/>
      <c r="M321" s="66"/>
      <c r="N321" s="107"/>
    </row>
    <row r="322" spans="1:14" ht="90" x14ac:dyDescent="0.25">
      <c r="A322" s="52"/>
      <c r="B322" s="90"/>
      <c r="C322" s="72"/>
      <c r="D322" s="53"/>
      <c r="E322" s="27" t="s">
        <v>15</v>
      </c>
      <c r="F322" s="26" t="s">
        <v>40</v>
      </c>
      <c r="G322" s="27" t="s">
        <v>19</v>
      </c>
      <c r="H322" s="36">
        <v>250</v>
      </c>
      <c r="I322" s="36">
        <v>166</v>
      </c>
      <c r="J322" s="38">
        <f>I322/H322*100</f>
        <v>66.400000000000006</v>
      </c>
      <c r="K322" s="38">
        <f t="shared" si="25"/>
        <v>66.400000000000006</v>
      </c>
      <c r="L322" s="138" t="s">
        <v>174</v>
      </c>
      <c r="M322" s="66"/>
      <c r="N322" s="107"/>
    </row>
    <row r="323" spans="1:14" ht="45" x14ac:dyDescent="0.25">
      <c r="A323" s="52"/>
      <c r="B323" s="90"/>
      <c r="C323" s="70" t="s">
        <v>84</v>
      </c>
      <c r="D323" s="51" t="s">
        <v>2</v>
      </c>
      <c r="E323" s="27" t="s">
        <v>13</v>
      </c>
      <c r="F323" s="26" t="s">
        <v>144</v>
      </c>
      <c r="G323" s="35" t="s">
        <v>14</v>
      </c>
      <c r="H323" s="35">
        <v>75</v>
      </c>
      <c r="I323" s="35">
        <v>75</v>
      </c>
      <c r="J323" s="38">
        <f>I323/H323*100</f>
        <v>100</v>
      </c>
      <c r="K323" s="54">
        <f>(J323+J324)/2</f>
        <v>100</v>
      </c>
      <c r="L323" s="31"/>
      <c r="M323" s="66"/>
      <c r="N323" s="107"/>
    </row>
    <row r="324" spans="1:14" ht="30" x14ac:dyDescent="0.25">
      <c r="A324" s="52"/>
      <c r="B324" s="90"/>
      <c r="C324" s="71"/>
      <c r="D324" s="52"/>
      <c r="E324" s="27" t="s">
        <v>13</v>
      </c>
      <c r="F324" s="26" t="s">
        <v>130</v>
      </c>
      <c r="G324" s="35" t="s">
        <v>14</v>
      </c>
      <c r="H324" s="35">
        <v>75</v>
      </c>
      <c r="I324" s="35">
        <v>75</v>
      </c>
      <c r="J324" s="38">
        <v>100</v>
      </c>
      <c r="K324" s="55"/>
      <c r="L324" s="31"/>
      <c r="M324" s="66"/>
      <c r="N324" s="107"/>
    </row>
    <row r="325" spans="1:14" ht="89.25" customHeight="1" x14ac:dyDescent="0.25">
      <c r="A325" s="52"/>
      <c r="B325" s="90"/>
      <c r="C325" s="72"/>
      <c r="D325" s="53"/>
      <c r="E325" s="27" t="s">
        <v>15</v>
      </c>
      <c r="F325" s="28" t="s">
        <v>41</v>
      </c>
      <c r="G325" s="35" t="s">
        <v>24</v>
      </c>
      <c r="H325" s="36">
        <v>11900</v>
      </c>
      <c r="I325" s="36">
        <v>10115</v>
      </c>
      <c r="J325" s="38">
        <f t="shared" si="24"/>
        <v>85</v>
      </c>
      <c r="K325" s="33">
        <f t="shared" si="25"/>
        <v>85</v>
      </c>
      <c r="L325" s="138" t="s">
        <v>174</v>
      </c>
      <c r="M325" s="57"/>
      <c r="N325" s="107"/>
    </row>
    <row r="326" spans="1:14" ht="45" x14ac:dyDescent="0.25">
      <c r="A326" s="52"/>
      <c r="B326" s="90"/>
      <c r="C326" s="84" t="s">
        <v>42</v>
      </c>
      <c r="D326" s="51" t="s">
        <v>2</v>
      </c>
      <c r="E326" s="27" t="s">
        <v>13</v>
      </c>
      <c r="F326" s="26" t="s">
        <v>144</v>
      </c>
      <c r="G326" s="35" t="s">
        <v>14</v>
      </c>
      <c r="H326" s="35">
        <v>75</v>
      </c>
      <c r="I326" s="35">
        <v>75</v>
      </c>
      <c r="J326" s="38">
        <f>I326/H326*100</f>
        <v>100</v>
      </c>
      <c r="K326" s="54">
        <f>(J326+J327)/2</f>
        <v>100</v>
      </c>
      <c r="L326" s="31"/>
      <c r="M326" s="56" t="s">
        <v>75</v>
      </c>
      <c r="N326" s="107"/>
    </row>
    <row r="327" spans="1:14" ht="30" x14ac:dyDescent="0.25">
      <c r="A327" s="52"/>
      <c r="B327" s="90"/>
      <c r="C327" s="124"/>
      <c r="D327" s="52"/>
      <c r="E327" s="27" t="s">
        <v>13</v>
      </c>
      <c r="F327" s="26" t="s">
        <v>130</v>
      </c>
      <c r="G327" s="35" t="s">
        <v>14</v>
      </c>
      <c r="H327" s="35">
        <v>75</v>
      </c>
      <c r="I327" s="35">
        <v>75</v>
      </c>
      <c r="J327" s="38">
        <v>100</v>
      </c>
      <c r="K327" s="55"/>
      <c r="L327" s="31"/>
      <c r="M327" s="66"/>
      <c r="N327" s="107"/>
    </row>
    <row r="328" spans="1:14" ht="30" x14ac:dyDescent="0.25">
      <c r="A328" s="52"/>
      <c r="B328" s="90"/>
      <c r="C328" s="85"/>
      <c r="D328" s="53"/>
      <c r="E328" s="27" t="s">
        <v>15</v>
      </c>
      <c r="F328" s="28" t="s">
        <v>42</v>
      </c>
      <c r="G328" s="35" t="s">
        <v>43</v>
      </c>
      <c r="H328" s="35">
        <v>400</v>
      </c>
      <c r="I328" s="35">
        <v>400</v>
      </c>
      <c r="J328" s="38">
        <f t="shared" si="24"/>
        <v>100</v>
      </c>
      <c r="K328" s="38">
        <f t="shared" si="25"/>
        <v>100</v>
      </c>
      <c r="L328" s="26"/>
      <c r="M328" s="57"/>
      <c r="N328" s="108"/>
    </row>
    <row r="329" spans="1:14" ht="30" x14ac:dyDescent="0.25">
      <c r="A329" s="52"/>
      <c r="B329" s="90"/>
      <c r="C329" s="84" t="s">
        <v>63</v>
      </c>
      <c r="D329" s="51" t="s">
        <v>2</v>
      </c>
      <c r="E329" s="27" t="s">
        <v>13</v>
      </c>
      <c r="F329" s="28"/>
      <c r="G329" s="35"/>
      <c r="H329" s="35"/>
      <c r="I329" s="35"/>
      <c r="J329" s="38"/>
      <c r="K329" s="38">
        <f>(K299+K314+K317+K320+K323+K326)/6</f>
        <v>100</v>
      </c>
      <c r="L329" s="28"/>
      <c r="M329" s="35"/>
      <c r="N329" s="50"/>
    </row>
    <row r="330" spans="1:14" ht="30" x14ac:dyDescent="0.25">
      <c r="A330" s="53"/>
      <c r="B330" s="91"/>
      <c r="C330" s="85"/>
      <c r="D330" s="53"/>
      <c r="E330" s="27" t="s">
        <v>15</v>
      </c>
      <c r="F330" s="28"/>
      <c r="G330" s="35"/>
      <c r="H330" s="35"/>
      <c r="I330" s="35"/>
      <c r="J330" s="38"/>
      <c r="K330" s="38">
        <f>(J301+J302+J303+J304+J305+J306+J307+J308+J316+J322+J325+J328+J319+J313+J309+J310+J311+J312)/18</f>
        <v>76.756497104907567</v>
      </c>
      <c r="L330" s="28"/>
      <c r="M330" s="35"/>
      <c r="N330" s="50"/>
    </row>
    <row r="331" spans="1:14" ht="50.25" customHeight="1" x14ac:dyDescent="0.25">
      <c r="A331" s="51">
        <v>19</v>
      </c>
      <c r="B331" s="89" t="s">
        <v>54</v>
      </c>
      <c r="C331" s="70" t="s">
        <v>248</v>
      </c>
      <c r="D331" s="51" t="s">
        <v>2</v>
      </c>
      <c r="E331" s="27" t="s">
        <v>13</v>
      </c>
      <c r="F331" s="26" t="s">
        <v>144</v>
      </c>
      <c r="G331" s="35" t="s">
        <v>14</v>
      </c>
      <c r="H331" s="35">
        <v>75</v>
      </c>
      <c r="I331" s="35">
        <v>75</v>
      </c>
      <c r="J331" s="38">
        <f>I331/H331*100</f>
        <v>100</v>
      </c>
      <c r="K331" s="54">
        <f>(J331+J332)/2</f>
        <v>100</v>
      </c>
      <c r="L331" s="28"/>
      <c r="M331" s="27" t="s">
        <v>69</v>
      </c>
      <c r="N331" s="99">
        <f>(K331+K333+K335+K337+K339+K341+K342+K344+K346+K347+K349+K350+K352+K353+K354+K356+K357+K359)/18</f>
        <v>93.780279581760979</v>
      </c>
    </row>
    <row r="332" spans="1:14" ht="45.75" customHeight="1" x14ac:dyDescent="0.25">
      <c r="A332" s="52"/>
      <c r="B332" s="90"/>
      <c r="C332" s="71"/>
      <c r="D332" s="52"/>
      <c r="E332" s="27" t="s">
        <v>13</v>
      </c>
      <c r="F332" s="26" t="s">
        <v>130</v>
      </c>
      <c r="G332" s="35" t="s">
        <v>14</v>
      </c>
      <c r="H332" s="35">
        <v>75</v>
      </c>
      <c r="I332" s="35">
        <v>75</v>
      </c>
      <c r="J332" s="38">
        <v>100</v>
      </c>
      <c r="K332" s="55"/>
      <c r="L332" s="28"/>
      <c r="M332" s="27" t="s">
        <v>69</v>
      </c>
      <c r="N332" s="100"/>
    </row>
    <row r="333" spans="1:14" ht="41.25" customHeight="1" x14ac:dyDescent="0.25">
      <c r="A333" s="52"/>
      <c r="B333" s="90"/>
      <c r="C333" s="71"/>
      <c r="D333" s="52"/>
      <c r="E333" s="77" t="s">
        <v>15</v>
      </c>
      <c r="F333" s="86" t="s">
        <v>33</v>
      </c>
      <c r="G333" s="27" t="s">
        <v>23</v>
      </c>
      <c r="H333" s="36">
        <v>941</v>
      </c>
      <c r="I333" s="36">
        <v>792</v>
      </c>
      <c r="J333" s="38">
        <f>I333/H333*100</f>
        <v>84.165781083953235</v>
      </c>
      <c r="K333" s="105">
        <f>(J333+J334)/2</f>
        <v>79.894245853331938</v>
      </c>
      <c r="L333" s="67" t="s">
        <v>145</v>
      </c>
      <c r="M333" s="56" t="s">
        <v>71</v>
      </c>
      <c r="N333" s="100"/>
    </row>
    <row r="334" spans="1:14" ht="49.5" customHeight="1" x14ac:dyDescent="0.25">
      <c r="A334" s="52"/>
      <c r="B334" s="90"/>
      <c r="C334" s="71"/>
      <c r="D334" s="52"/>
      <c r="E334" s="77"/>
      <c r="F334" s="86"/>
      <c r="G334" s="27" t="s">
        <v>22</v>
      </c>
      <c r="H334" s="36">
        <v>5460</v>
      </c>
      <c r="I334" s="36">
        <v>4129</v>
      </c>
      <c r="J334" s="38">
        <f>I334/H334*100</f>
        <v>75.622710622710628</v>
      </c>
      <c r="K334" s="105"/>
      <c r="L334" s="68"/>
      <c r="M334" s="66"/>
      <c r="N334" s="100"/>
    </row>
    <row r="335" spans="1:14" x14ac:dyDescent="0.25">
      <c r="A335" s="52"/>
      <c r="B335" s="90"/>
      <c r="C335" s="71"/>
      <c r="D335" s="52"/>
      <c r="E335" s="56" t="s">
        <v>15</v>
      </c>
      <c r="F335" s="86" t="s">
        <v>36</v>
      </c>
      <c r="G335" s="35" t="s">
        <v>23</v>
      </c>
      <c r="H335" s="36">
        <v>670</v>
      </c>
      <c r="I335" s="36">
        <v>542</v>
      </c>
      <c r="J335" s="38">
        <f t="shared" ref="J335" si="26">I335/H335*100</f>
        <v>80.895522388059703</v>
      </c>
      <c r="K335" s="64">
        <f>(J335+J336)/2</f>
        <v>90.671474840562297</v>
      </c>
      <c r="L335" s="68"/>
      <c r="M335" s="66"/>
      <c r="N335" s="100"/>
    </row>
    <row r="336" spans="1:14" ht="36.75" customHeight="1" x14ac:dyDescent="0.25">
      <c r="A336" s="52"/>
      <c r="B336" s="90"/>
      <c r="C336" s="71"/>
      <c r="D336" s="52"/>
      <c r="E336" s="57"/>
      <c r="F336" s="86"/>
      <c r="G336" s="35" t="s">
        <v>22</v>
      </c>
      <c r="H336" s="36">
        <v>1788</v>
      </c>
      <c r="I336" s="36">
        <v>1796</v>
      </c>
      <c r="J336" s="38">
        <f>I336/H336*100</f>
        <v>100.44742729306489</v>
      </c>
      <c r="K336" s="65"/>
      <c r="L336" s="69"/>
      <c r="M336" s="57"/>
      <c r="N336" s="100"/>
    </row>
    <row r="337" spans="1:14" x14ac:dyDescent="0.25">
      <c r="A337" s="52"/>
      <c r="B337" s="90"/>
      <c r="C337" s="71"/>
      <c r="D337" s="52"/>
      <c r="E337" s="77" t="s">
        <v>15</v>
      </c>
      <c r="F337" s="97" t="s">
        <v>37</v>
      </c>
      <c r="G337" s="35" t="s">
        <v>23</v>
      </c>
      <c r="H337" s="36">
        <v>2350</v>
      </c>
      <c r="I337" s="36">
        <v>2449</v>
      </c>
      <c r="J337" s="38">
        <f>I337/H337*100</f>
        <v>104.21276595744682</v>
      </c>
      <c r="K337" s="64">
        <f>(J337+J338)/2</f>
        <v>110.52482269503545</v>
      </c>
      <c r="L337" s="67"/>
      <c r="M337" s="56" t="s">
        <v>71</v>
      </c>
      <c r="N337" s="100"/>
    </row>
    <row r="338" spans="1:14" x14ac:dyDescent="0.25">
      <c r="A338" s="52"/>
      <c r="B338" s="90"/>
      <c r="C338" s="71"/>
      <c r="D338" s="52"/>
      <c r="E338" s="77"/>
      <c r="F338" s="98"/>
      <c r="G338" s="35" t="s">
        <v>22</v>
      </c>
      <c r="H338" s="36">
        <v>7050</v>
      </c>
      <c r="I338" s="36">
        <v>8237</v>
      </c>
      <c r="J338" s="38">
        <f>I338/H338*100</f>
        <v>116.8368794326241</v>
      </c>
      <c r="K338" s="65"/>
      <c r="L338" s="69"/>
      <c r="M338" s="57"/>
      <c r="N338" s="100"/>
    </row>
    <row r="339" spans="1:14" ht="40.5" customHeight="1" x14ac:dyDescent="0.25">
      <c r="A339" s="52"/>
      <c r="B339" s="90"/>
      <c r="C339" s="71"/>
      <c r="D339" s="52"/>
      <c r="E339" s="77" t="s">
        <v>15</v>
      </c>
      <c r="F339" s="86" t="s">
        <v>85</v>
      </c>
      <c r="G339" s="35" t="s">
        <v>23</v>
      </c>
      <c r="H339" s="36">
        <v>825</v>
      </c>
      <c r="I339" s="36">
        <v>627</v>
      </c>
      <c r="J339" s="38">
        <f t="shared" ref="J339:J352" si="27">I339/H339*100</f>
        <v>76</v>
      </c>
      <c r="K339" s="64">
        <f>(J339+J340)/2</f>
        <v>77.246778989098118</v>
      </c>
      <c r="L339" s="67" t="s">
        <v>145</v>
      </c>
      <c r="M339" s="77" t="s">
        <v>71</v>
      </c>
      <c r="N339" s="100"/>
    </row>
    <row r="340" spans="1:14" ht="67.5" customHeight="1" x14ac:dyDescent="0.25">
      <c r="A340" s="52"/>
      <c r="B340" s="90"/>
      <c r="C340" s="71"/>
      <c r="D340" s="52"/>
      <c r="E340" s="77"/>
      <c r="F340" s="86"/>
      <c r="G340" s="35" t="s">
        <v>22</v>
      </c>
      <c r="H340" s="36">
        <v>1009</v>
      </c>
      <c r="I340" s="36">
        <v>792</v>
      </c>
      <c r="J340" s="38">
        <f t="shared" si="27"/>
        <v>78.493557978196236</v>
      </c>
      <c r="K340" s="65"/>
      <c r="L340" s="69"/>
      <c r="M340" s="77"/>
      <c r="N340" s="100"/>
    </row>
    <row r="341" spans="1:14" ht="30" x14ac:dyDescent="0.25">
      <c r="A341" s="52"/>
      <c r="B341" s="90"/>
      <c r="C341" s="71"/>
      <c r="D341" s="52"/>
      <c r="E341" s="27" t="s">
        <v>15</v>
      </c>
      <c r="F341" s="26" t="s">
        <v>47</v>
      </c>
      <c r="G341" s="35" t="s">
        <v>22</v>
      </c>
      <c r="H341" s="36">
        <v>2088</v>
      </c>
      <c r="I341" s="36">
        <v>2210</v>
      </c>
      <c r="J341" s="38">
        <f>I341/H341*100</f>
        <v>105.84291187739463</v>
      </c>
      <c r="K341" s="34">
        <f>J341</f>
        <v>105.84291187739463</v>
      </c>
      <c r="L341" s="31"/>
      <c r="M341" s="77"/>
      <c r="N341" s="100"/>
    </row>
    <row r="342" spans="1:14" ht="27" customHeight="1" x14ac:dyDescent="0.25">
      <c r="A342" s="52"/>
      <c r="B342" s="90"/>
      <c r="C342" s="71"/>
      <c r="D342" s="52"/>
      <c r="E342" s="56" t="s">
        <v>15</v>
      </c>
      <c r="F342" s="67" t="s">
        <v>106</v>
      </c>
      <c r="G342" s="35" t="s">
        <v>23</v>
      </c>
      <c r="H342" s="36">
        <v>308</v>
      </c>
      <c r="I342" s="7">
        <v>279</v>
      </c>
      <c r="J342" s="38">
        <f t="shared" si="27"/>
        <v>90.584415584415595</v>
      </c>
      <c r="K342" s="64">
        <f>(J342+J343)/2</f>
        <v>98.915396198004913</v>
      </c>
      <c r="L342" s="31"/>
      <c r="M342" s="77"/>
      <c r="N342" s="100"/>
    </row>
    <row r="343" spans="1:14" ht="44.25" customHeight="1" x14ac:dyDescent="0.25">
      <c r="A343" s="52"/>
      <c r="B343" s="90"/>
      <c r="C343" s="72"/>
      <c r="D343" s="53"/>
      <c r="E343" s="57"/>
      <c r="F343" s="69"/>
      <c r="G343" s="35" t="s">
        <v>22</v>
      </c>
      <c r="H343" s="6">
        <v>69</v>
      </c>
      <c r="I343" s="36">
        <v>74</v>
      </c>
      <c r="J343" s="38">
        <f t="shared" si="27"/>
        <v>107.24637681159422</v>
      </c>
      <c r="K343" s="65"/>
      <c r="L343" s="31"/>
      <c r="M343" s="77"/>
      <c r="N343" s="100"/>
    </row>
    <row r="344" spans="1:14" ht="45" x14ac:dyDescent="0.25">
      <c r="A344" s="52"/>
      <c r="B344" s="90"/>
      <c r="C344" s="70" t="s">
        <v>38</v>
      </c>
      <c r="D344" s="51" t="s">
        <v>2</v>
      </c>
      <c r="E344" s="27" t="s">
        <v>13</v>
      </c>
      <c r="F344" s="26" t="s">
        <v>144</v>
      </c>
      <c r="G344" s="35" t="s">
        <v>14</v>
      </c>
      <c r="H344" s="35">
        <v>75</v>
      </c>
      <c r="I344" s="35">
        <v>75</v>
      </c>
      <c r="J344" s="38">
        <f>I344/H344*100</f>
        <v>100</v>
      </c>
      <c r="K344" s="54">
        <f>(J344+J345)/2</f>
        <v>100</v>
      </c>
      <c r="L344" s="31"/>
      <c r="M344" s="21"/>
      <c r="N344" s="100"/>
    </row>
    <row r="345" spans="1:14" ht="30" x14ac:dyDescent="0.25">
      <c r="A345" s="52"/>
      <c r="B345" s="90"/>
      <c r="C345" s="71"/>
      <c r="D345" s="52"/>
      <c r="E345" s="27" t="s">
        <v>13</v>
      </c>
      <c r="F345" s="26" t="s">
        <v>130</v>
      </c>
      <c r="G345" s="35" t="s">
        <v>14</v>
      </c>
      <c r="H345" s="35">
        <v>75</v>
      </c>
      <c r="I345" s="35">
        <v>75</v>
      </c>
      <c r="J345" s="38">
        <v>100</v>
      </c>
      <c r="K345" s="55"/>
      <c r="L345" s="31"/>
      <c r="M345" s="21"/>
      <c r="N345" s="100"/>
    </row>
    <row r="346" spans="1:14" ht="105" x14ac:dyDescent="0.25">
      <c r="A346" s="52"/>
      <c r="B346" s="90"/>
      <c r="C346" s="72"/>
      <c r="D346" s="53"/>
      <c r="E346" s="27" t="s">
        <v>15</v>
      </c>
      <c r="F346" s="26" t="s">
        <v>91</v>
      </c>
      <c r="G346" s="35" t="s">
        <v>22</v>
      </c>
      <c r="H346" s="36">
        <v>1640</v>
      </c>
      <c r="I346" s="36">
        <v>2344</v>
      </c>
      <c r="J346" s="38">
        <f t="shared" si="27"/>
        <v>142.92682926829266</v>
      </c>
      <c r="K346" s="38">
        <f t="shared" ref="K346:K359" si="28">J346</f>
        <v>142.92682926829266</v>
      </c>
      <c r="L346" s="5" t="s">
        <v>241</v>
      </c>
      <c r="M346" s="56" t="s">
        <v>71</v>
      </c>
      <c r="N346" s="100"/>
    </row>
    <row r="347" spans="1:14" ht="45" x14ac:dyDescent="0.25">
      <c r="A347" s="52"/>
      <c r="B347" s="90"/>
      <c r="C347" s="70" t="s">
        <v>201</v>
      </c>
      <c r="D347" s="51" t="s">
        <v>2</v>
      </c>
      <c r="E347" s="27" t="s">
        <v>13</v>
      </c>
      <c r="F347" s="26" t="s">
        <v>144</v>
      </c>
      <c r="G347" s="35" t="s">
        <v>14</v>
      </c>
      <c r="H347" s="35">
        <v>75</v>
      </c>
      <c r="I347" s="35">
        <v>75</v>
      </c>
      <c r="J347" s="38">
        <f>I347/H347*100</f>
        <v>100</v>
      </c>
      <c r="K347" s="54">
        <f>(J347+J348)/2</f>
        <v>100</v>
      </c>
      <c r="L347" s="26"/>
      <c r="M347" s="66"/>
      <c r="N347" s="100"/>
    </row>
    <row r="348" spans="1:14" ht="30" x14ac:dyDescent="0.25">
      <c r="A348" s="52"/>
      <c r="B348" s="90"/>
      <c r="C348" s="71"/>
      <c r="D348" s="52"/>
      <c r="E348" s="27" t="s">
        <v>13</v>
      </c>
      <c r="F348" s="26" t="s">
        <v>130</v>
      </c>
      <c r="G348" s="35" t="s">
        <v>14</v>
      </c>
      <c r="H348" s="35">
        <v>75</v>
      </c>
      <c r="I348" s="35">
        <v>75</v>
      </c>
      <c r="J348" s="38">
        <v>100</v>
      </c>
      <c r="K348" s="55"/>
      <c r="L348" s="26"/>
      <c r="M348" s="66"/>
      <c r="N348" s="100"/>
    </row>
    <row r="349" spans="1:14" ht="84.75" customHeight="1" x14ac:dyDescent="0.25">
      <c r="A349" s="52"/>
      <c r="B349" s="90"/>
      <c r="C349" s="72"/>
      <c r="D349" s="53"/>
      <c r="E349" s="27" t="s">
        <v>15</v>
      </c>
      <c r="F349" s="26" t="s">
        <v>249</v>
      </c>
      <c r="G349" s="27" t="s">
        <v>83</v>
      </c>
      <c r="H349" s="8">
        <v>118</v>
      </c>
      <c r="I349" s="8">
        <v>53</v>
      </c>
      <c r="J349" s="38">
        <f t="shared" si="27"/>
        <v>44.915254237288138</v>
      </c>
      <c r="K349" s="38">
        <f>J349</f>
        <v>44.915254237288138</v>
      </c>
      <c r="L349" s="26" t="s">
        <v>175</v>
      </c>
      <c r="M349" s="66"/>
      <c r="N349" s="100"/>
    </row>
    <row r="350" spans="1:14" ht="45" x14ac:dyDescent="0.25">
      <c r="A350" s="52"/>
      <c r="B350" s="90"/>
      <c r="C350" s="70" t="s">
        <v>126</v>
      </c>
      <c r="D350" s="51" t="s">
        <v>2</v>
      </c>
      <c r="E350" s="27" t="s">
        <v>13</v>
      </c>
      <c r="F350" s="26" t="s">
        <v>144</v>
      </c>
      <c r="G350" s="35" t="s">
        <v>14</v>
      </c>
      <c r="H350" s="35">
        <v>75</v>
      </c>
      <c r="I350" s="35">
        <v>75</v>
      </c>
      <c r="J350" s="38">
        <f>I350/H350*100</f>
        <v>100</v>
      </c>
      <c r="K350" s="54">
        <f>(J350+J351)/2</f>
        <v>100</v>
      </c>
      <c r="L350" s="26"/>
      <c r="M350" s="66"/>
      <c r="N350" s="100"/>
    </row>
    <row r="351" spans="1:14" ht="42" customHeight="1" x14ac:dyDescent="0.25">
      <c r="A351" s="52"/>
      <c r="B351" s="90"/>
      <c r="C351" s="71"/>
      <c r="D351" s="52"/>
      <c r="E351" s="27" t="s">
        <v>13</v>
      </c>
      <c r="F351" s="26" t="s">
        <v>130</v>
      </c>
      <c r="G351" s="35" t="s">
        <v>14</v>
      </c>
      <c r="H351" s="35">
        <v>75</v>
      </c>
      <c r="I351" s="35">
        <v>75</v>
      </c>
      <c r="J351" s="38">
        <v>100</v>
      </c>
      <c r="K351" s="55"/>
      <c r="L351" s="26"/>
      <c r="M351" s="66"/>
      <c r="N351" s="100"/>
    </row>
    <row r="352" spans="1:14" ht="102.75" customHeight="1" x14ac:dyDescent="0.25">
      <c r="A352" s="52"/>
      <c r="B352" s="90"/>
      <c r="C352" s="72"/>
      <c r="D352" s="53"/>
      <c r="E352" s="27" t="s">
        <v>15</v>
      </c>
      <c r="F352" s="49" t="s">
        <v>126</v>
      </c>
      <c r="G352" s="27" t="s">
        <v>83</v>
      </c>
      <c r="H352" s="36">
        <v>275</v>
      </c>
      <c r="I352" s="36">
        <v>286</v>
      </c>
      <c r="J352" s="38">
        <f t="shared" si="27"/>
        <v>104</v>
      </c>
      <c r="K352" s="38">
        <f>J352</f>
        <v>104</v>
      </c>
      <c r="L352" s="26"/>
      <c r="M352" s="66"/>
      <c r="N352" s="100"/>
    </row>
    <row r="353" spans="1:14" ht="144.75" customHeight="1" x14ac:dyDescent="0.25">
      <c r="A353" s="52"/>
      <c r="B353" s="90"/>
      <c r="C353" s="49" t="s">
        <v>98</v>
      </c>
      <c r="D353" s="35" t="s">
        <v>2</v>
      </c>
      <c r="E353" s="27" t="s">
        <v>15</v>
      </c>
      <c r="F353" s="26" t="s">
        <v>40</v>
      </c>
      <c r="G353" s="27" t="s">
        <v>19</v>
      </c>
      <c r="H353" s="36">
        <v>230</v>
      </c>
      <c r="I353" s="36">
        <v>221</v>
      </c>
      <c r="J353" s="38">
        <f t="shared" ref="J353:J382" si="29">I353/H353*100</f>
        <v>96.086956521739125</v>
      </c>
      <c r="K353" s="38">
        <f t="shared" si="28"/>
        <v>96.086956521739125</v>
      </c>
      <c r="L353" s="31" t="s">
        <v>174</v>
      </c>
      <c r="M353" s="66"/>
      <c r="N353" s="100"/>
    </row>
    <row r="354" spans="1:14" ht="45" x14ac:dyDescent="0.25">
      <c r="A354" s="52"/>
      <c r="B354" s="90"/>
      <c r="C354" s="70" t="s">
        <v>84</v>
      </c>
      <c r="D354" s="51" t="s">
        <v>2</v>
      </c>
      <c r="E354" s="27" t="s">
        <v>13</v>
      </c>
      <c r="F354" s="26" t="s">
        <v>144</v>
      </c>
      <c r="G354" s="35" t="s">
        <v>14</v>
      </c>
      <c r="H354" s="35">
        <v>75</v>
      </c>
      <c r="I354" s="35">
        <v>75</v>
      </c>
      <c r="J354" s="38">
        <f>I354/H354*100</f>
        <v>100</v>
      </c>
      <c r="K354" s="54">
        <f>(J354+J355)/2</f>
        <v>100</v>
      </c>
      <c r="L354" s="26"/>
      <c r="M354" s="66"/>
      <c r="N354" s="100"/>
    </row>
    <row r="355" spans="1:14" ht="30" x14ac:dyDescent="0.25">
      <c r="A355" s="52"/>
      <c r="B355" s="90"/>
      <c r="C355" s="71"/>
      <c r="D355" s="52"/>
      <c r="E355" s="27" t="s">
        <v>13</v>
      </c>
      <c r="F355" s="26" t="s">
        <v>130</v>
      </c>
      <c r="G355" s="35" t="s">
        <v>14</v>
      </c>
      <c r="H355" s="35">
        <v>75</v>
      </c>
      <c r="I355" s="35">
        <v>75</v>
      </c>
      <c r="J355" s="38">
        <v>100</v>
      </c>
      <c r="K355" s="55"/>
      <c r="L355" s="26"/>
      <c r="M355" s="66"/>
      <c r="N355" s="100"/>
    </row>
    <row r="356" spans="1:14" ht="90" x14ac:dyDescent="0.25">
      <c r="A356" s="52"/>
      <c r="B356" s="90"/>
      <c r="C356" s="72"/>
      <c r="D356" s="53"/>
      <c r="E356" s="27" t="s">
        <v>15</v>
      </c>
      <c r="F356" s="28" t="s">
        <v>41</v>
      </c>
      <c r="G356" s="35" t="s">
        <v>24</v>
      </c>
      <c r="H356" s="36">
        <v>10200</v>
      </c>
      <c r="I356" s="36">
        <v>3729</v>
      </c>
      <c r="J356" s="38">
        <f>I356/H356*100</f>
        <v>36.558823529411768</v>
      </c>
      <c r="K356" s="34">
        <f>J356</f>
        <v>36.558823529411768</v>
      </c>
      <c r="L356" s="138" t="s">
        <v>174</v>
      </c>
      <c r="M356" s="57"/>
      <c r="N356" s="100"/>
    </row>
    <row r="357" spans="1:14" ht="45" x14ac:dyDescent="0.25">
      <c r="A357" s="52"/>
      <c r="B357" s="90"/>
      <c r="C357" s="84" t="s">
        <v>42</v>
      </c>
      <c r="D357" s="51" t="s">
        <v>2</v>
      </c>
      <c r="E357" s="27" t="s">
        <v>13</v>
      </c>
      <c r="F357" s="26" t="s">
        <v>144</v>
      </c>
      <c r="G357" s="35" t="s">
        <v>14</v>
      </c>
      <c r="H357" s="35">
        <v>75</v>
      </c>
      <c r="I357" s="35">
        <v>75</v>
      </c>
      <c r="J357" s="38">
        <f>I357/H357*100</f>
        <v>100</v>
      </c>
      <c r="K357" s="64">
        <f>(J357+J358)/2</f>
        <v>100</v>
      </c>
      <c r="L357" s="28"/>
      <c r="M357" s="25"/>
      <c r="N357" s="100"/>
    </row>
    <row r="358" spans="1:14" ht="30" x14ac:dyDescent="0.25">
      <c r="A358" s="52"/>
      <c r="B358" s="90"/>
      <c r="C358" s="124"/>
      <c r="D358" s="52"/>
      <c r="E358" s="27" t="s">
        <v>13</v>
      </c>
      <c r="F358" s="26" t="s">
        <v>130</v>
      </c>
      <c r="G358" s="35" t="s">
        <v>14</v>
      </c>
      <c r="H358" s="35">
        <v>75</v>
      </c>
      <c r="I358" s="35">
        <v>75</v>
      </c>
      <c r="J358" s="38">
        <v>100</v>
      </c>
      <c r="K358" s="65"/>
      <c r="L358" s="28"/>
      <c r="M358" s="25"/>
      <c r="N358" s="100"/>
    </row>
    <row r="359" spans="1:14" ht="30" x14ac:dyDescent="0.25">
      <c r="A359" s="52"/>
      <c r="B359" s="90"/>
      <c r="C359" s="85"/>
      <c r="D359" s="53"/>
      <c r="E359" s="27" t="s">
        <v>15</v>
      </c>
      <c r="F359" s="28" t="s">
        <v>42</v>
      </c>
      <c r="G359" s="35" t="s">
        <v>43</v>
      </c>
      <c r="H359" s="36">
        <v>650</v>
      </c>
      <c r="I359" s="36">
        <v>653</v>
      </c>
      <c r="J359" s="38">
        <f t="shared" si="29"/>
        <v>100.46153846153847</v>
      </c>
      <c r="K359" s="38">
        <f t="shared" si="28"/>
        <v>100.46153846153847</v>
      </c>
      <c r="L359" s="26"/>
      <c r="M359" s="27" t="s">
        <v>76</v>
      </c>
      <c r="N359" s="101"/>
    </row>
    <row r="360" spans="1:14" ht="30" x14ac:dyDescent="0.25">
      <c r="A360" s="52"/>
      <c r="B360" s="90"/>
      <c r="C360" s="84" t="s">
        <v>63</v>
      </c>
      <c r="D360" s="51" t="s">
        <v>2</v>
      </c>
      <c r="E360" s="27" t="s">
        <v>13</v>
      </c>
      <c r="F360" s="28"/>
      <c r="G360" s="35"/>
      <c r="H360" s="35"/>
      <c r="I360" s="35"/>
      <c r="J360" s="38"/>
      <c r="K360" s="38">
        <f>(K331+K344+K347+K350+K354+K357)/6</f>
        <v>100</v>
      </c>
      <c r="L360" s="28"/>
      <c r="M360" s="35"/>
      <c r="N360" s="50"/>
    </row>
    <row r="361" spans="1:14" ht="30" x14ac:dyDescent="0.25">
      <c r="A361" s="53"/>
      <c r="B361" s="91"/>
      <c r="C361" s="85"/>
      <c r="D361" s="53"/>
      <c r="E361" s="27" t="s">
        <v>15</v>
      </c>
      <c r="F361" s="28"/>
      <c r="G361" s="35"/>
      <c r="H361" s="35"/>
      <c r="I361" s="35"/>
      <c r="J361" s="38"/>
      <c r="K361" s="38">
        <f>(J333+J334+J335+J336+J337+J338+J339+J340+J346+J353+J356+J359+J352+J341+J342+J343+J349)/17</f>
        <v>90.899867708690024</v>
      </c>
      <c r="L361" s="28"/>
      <c r="M361" s="35"/>
      <c r="N361" s="50"/>
    </row>
    <row r="362" spans="1:14" ht="105" customHeight="1" x14ac:dyDescent="0.25">
      <c r="A362" s="51">
        <v>20</v>
      </c>
      <c r="B362" s="92" t="s">
        <v>55</v>
      </c>
      <c r="C362" s="95" t="s">
        <v>206</v>
      </c>
      <c r="D362" s="51" t="s">
        <v>2</v>
      </c>
      <c r="E362" s="27" t="s">
        <v>13</v>
      </c>
      <c r="F362" s="26" t="s">
        <v>144</v>
      </c>
      <c r="G362" s="35" t="s">
        <v>14</v>
      </c>
      <c r="H362" s="2">
        <v>75</v>
      </c>
      <c r="I362" s="35">
        <v>75</v>
      </c>
      <c r="J362" s="38">
        <f>I362/H362*100</f>
        <v>100</v>
      </c>
      <c r="K362" s="54">
        <f>(J362+J363)/2</f>
        <v>100</v>
      </c>
      <c r="L362" s="28"/>
      <c r="M362" s="27" t="s">
        <v>69</v>
      </c>
      <c r="N362" s="99">
        <f>(K362+K364+K366+K368+K370+K372+K374+K376+K377+K379+K380+K382+K383+K385+K386+K387+K389)/17</f>
        <v>97.841267309568181</v>
      </c>
    </row>
    <row r="363" spans="1:14" ht="30" x14ac:dyDescent="0.25">
      <c r="A363" s="52"/>
      <c r="B363" s="93"/>
      <c r="C363" s="118"/>
      <c r="D363" s="52"/>
      <c r="E363" s="27" t="s">
        <v>13</v>
      </c>
      <c r="F363" s="26" t="s">
        <v>130</v>
      </c>
      <c r="G363" s="35" t="s">
        <v>14</v>
      </c>
      <c r="H363" s="35">
        <v>75</v>
      </c>
      <c r="I363" s="35">
        <v>75</v>
      </c>
      <c r="J363" s="38">
        <f>I363/H363*100</f>
        <v>100</v>
      </c>
      <c r="K363" s="55"/>
      <c r="L363" s="28"/>
      <c r="M363" s="27" t="s">
        <v>69</v>
      </c>
      <c r="N363" s="100"/>
    </row>
    <row r="364" spans="1:14" ht="15" customHeight="1" x14ac:dyDescent="0.25">
      <c r="A364" s="52"/>
      <c r="B364" s="93"/>
      <c r="C364" s="118"/>
      <c r="D364" s="52"/>
      <c r="E364" s="77" t="s">
        <v>15</v>
      </c>
      <c r="F364" s="86" t="s">
        <v>33</v>
      </c>
      <c r="G364" s="27" t="s">
        <v>23</v>
      </c>
      <c r="H364" s="36">
        <v>1206</v>
      </c>
      <c r="I364" s="36">
        <v>1044</v>
      </c>
      <c r="J364" s="38">
        <f t="shared" ref="J364:J386" si="30">I364/H364*100</f>
        <v>86.567164179104466</v>
      </c>
      <c r="K364" s="87">
        <f>(J364+J365)/2</f>
        <v>103.97047341076227</v>
      </c>
      <c r="L364" s="67"/>
      <c r="M364" s="56" t="s">
        <v>70</v>
      </c>
      <c r="N364" s="100"/>
    </row>
    <row r="365" spans="1:14" ht="21.75" customHeight="1" x14ac:dyDescent="0.25">
      <c r="A365" s="52"/>
      <c r="B365" s="93"/>
      <c r="C365" s="118"/>
      <c r="D365" s="52"/>
      <c r="E365" s="77"/>
      <c r="F365" s="86"/>
      <c r="G365" s="27" t="s">
        <v>82</v>
      </c>
      <c r="H365" s="36">
        <v>11603</v>
      </c>
      <c r="I365" s="36">
        <v>14083</v>
      </c>
      <c r="J365" s="38">
        <f>I365/H365*100</f>
        <v>121.37378264242007</v>
      </c>
      <c r="K365" s="87"/>
      <c r="L365" s="68"/>
      <c r="M365" s="66"/>
      <c r="N365" s="100"/>
    </row>
    <row r="366" spans="1:14" ht="66.75" customHeight="1" x14ac:dyDescent="0.25">
      <c r="A366" s="52"/>
      <c r="B366" s="93"/>
      <c r="C366" s="118"/>
      <c r="D366" s="52"/>
      <c r="E366" s="56" t="s">
        <v>15</v>
      </c>
      <c r="F366" s="86" t="s">
        <v>36</v>
      </c>
      <c r="G366" s="35" t="s">
        <v>23</v>
      </c>
      <c r="H366" s="36">
        <v>912</v>
      </c>
      <c r="I366" s="36">
        <v>968</v>
      </c>
      <c r="J366" s="38">
        <f t="shared" si="30"/>
        <v>106.14035087719299</v>
      </c>
      <c r="K366" s="64">
        <f>(J366+J367)/2</f>
        <v>109.88036876021337</v>
      </c>
      <c r="L366" s="67"/>
      <c r="M366" s="66"/>
      <c r="N366" s="100"/>
    </row>
    <row r="367" spans="1:14" ht="41.25" customHeight="1" x14ac:dyDescent="0.25">
      <c r="A367" s="52"/>
      <c r="B367" s="93"/>
      <c r="C367" s="118"/>
      <c r="D367" s="52"/>
      <c r="E367" s="57"/>
      <c r="F367" s="86"/>
      <c r="G367" s="35" t="s">
        <v>22</v>
      </c>
      <c r="H367" s="36">
        <v>2276</v>
      </c>
      <c r="I367" s="36">
        <v>2586</v>
      </c>
      <c r="J367" s="38">
        <f t="shared" si="30"/>
        <v>113.62038664323376</v>
      </c>
      <c r="K367" s="65"/>
      <c r="L367" s="69"/>
      <c r="M367" s="57"/>
      <c r="N367" s="100"/>
    </row>
    <row r="368" spans="1:14" ht="33.75" customHeight="1" x14ac:dyDescent="0.25">
      <c r="A368" s="52"/>
      <c r="B368" s="93"/>
      <c r="C368" s="118"/>
      <c r="D368" s="52"/>
      <c r="E368" s="77" t="s">
        <v>15</v>
      </c>
      <c r="F368" s="97" t="s">
        <v>37</v>
      </c>
      <c r="G368" s="35" t="s">
        <v>23</v>
      </c>
      <c r="H368" s="36">
        <v>4230</v>
      </c>
      <c r="I368" s="36">
        <v>2786</v>
      </c>
      <c r="J368" s="38">
        <f t="shared" si="30"/>
        <v>65.862884160756494</v>
      </c>
      <c r="K368" s="64">
        <f>(J368+J369)/2</f>
        <v>64.147175095872882</v>
      </c>
      <c r="L368" s="67" t="s">
        <v>145</v>
      </c>
      <c r="M368" s="56" t="s">
        <v>77</v>
      </c>
      <c r="N368" s="100"/>
    </row>
    <row r="369" spans="1:14" ht="45" customHeight="1" x14ac:dyDescent="0.25">
      <c r="A369" s="52"/>
      <c r="B369" s="93"/>
      <c r="C369" s="118"/>
      <c r="D369" s="52"/>
      <c r="E369" s="77"/>
      <c r="F369" s="98"/>
      <c r="G369" s="35" t="s">
        <v>22</v>
      </c>
      <c r="H369" s="36">
        <v>8390</v>
      </c>
      <c r="I369" s="36">
        <v>5238</v>
      </c>
      <c r="J369" s="38">
        <f t="shared" si="30"/>
        <v>62.43146603098927</v>
      </c>
      <c r="K369" s="65"/>
      <c r="L369" s="68"/>
      <c r="M369" s="57"/>
      <c r="N369" s="100"/>
    </row>
    <row r="370" spans="1:14" ht="46.5" customHeight="1" x14ac:dyDescent="0.25">
      <c r="A370" s="52"/>
      <c r="B370" s="93"/>
      <c r="C370" s="118"/>
      <c r="D370" s="52"/>
      <c r="E370" s="56" t="s">
        <v>15</v>
      </c>
      <c r="F370" s="86" t="s">
        <v>85</v>
      </c>
      <c r="G370" s="35" t="s">
        <v>23</v>
      </c>
      <c r="H370" s="36">
        <v>2475</v>
      </c>
      <c r="I370" s="36">
        <v>1438</v>
      </c>
      <c r="J370" s="38">
        <f t="shared" si="30"/>
        <v>58.101010101010097</v>
      </c>
      <c r="K370" s="64">
        <f>(J370+J371)/2</f>
        <v>59.423532310189408</v>
      </c>
      <c r="L370" s="68"/>
      <c r="M370" s="56" t="s">
        <v>77</v>
      </c>
      <c r="N370" s="100"/>
    </row>
    <row r="371" spans="1:14" ht="15" customHeight="1" x14ac:dyDescent="0.25">
      <c r="A371" s="52"/>
      <c r="B371" s="93"/>
      <c r="C371" s="118"/>
      <c r="D371" s="52"/>
      <c r="E371" s="57"/>
      <c r="F371" s="86"/>
      <c r="G371" s="35" t="s">
        <v>22</v>
      </c>
      <c r="H371" s="36">
        <v>3485</v>
      </c>
      <c r="I371" s="36">
        <v>2117</v>
      </c>
      <c r="J371" s="38">
        <f t="shared" si="30"/>
        <v>60.74605451936872</v>
      </c>
      <c r="K371" s="65"/>
      <c r="L371" s="69"/>
      <c r="M371" s="66"/>
      <c r="N371" s="100"/>
    </row>
    <row r="372" spans="1:14" ht="30" customHeight="1" x14ac:dyDescent="0.25">
      <c r="A372" s="52"/>
      <c r="B372" s="93"/>
      <c r="C372" s="118"/>
      <c r="D372" s="52"/>
      <c r="E372" s="56" t="s">
        <v>15</v>
      </c>
      <c r="F372" s="67" t="s">
        <v>106</v>
      </c>
      <c r="G372" s="35" t="s">
        <v>23</v>
      </c>
      <c r="H372" s="36">
        <v>308</v>
      </c>
      <c r="I372" s="7">
        <v>228</v>
      </c>
      <c r="J372" s="38">
        <f t="shared" si="30"/>
        <v>74.025974025974023</v>
      </c>
      <c r="K372" s="64">
        <f>(J372+J373)/2</f>
        <v>87.012987012987011</v>
      </c>
      <c r="L372" s="67" t="s">
        <v>145</v>
      </c>
      <c r="M372" s="66"/>
      <c r="N372" s="100"/>
    </row>
    <row r="373" spans="1:14" ht="71.25" customHeight="1" x14ac:dyDescent="0.25">
      <c r="A373" s="52"/>
      <c r="B373" s="93"/>
      <c r="C373" s="96"/>
      <c r="D373" s="53"/>
      <c r="E373" s="57"/>
      <c r="F373" s="69"/>
      <c r="G373" s="35" t="s">
        <v>22</v>
      </c>
      <c r="H373" s="6">
        <v>69</v>
      </c>
      <c r="I373" s="36">
        <v>69</v>
      </c>
      <c r="J373" s="38">
        <f t="shared" si="30"/>
        <v>100</v>
      </c>
      <c r="K373" s="65"/>
      <c r="L373" s="69"/>
      <c r="M373" s="66"/>
      <c r="N373" s="100"/>
    </row>
    <row r="374" spans="1:14" ht="59.25" customHeight="1" x14ac:dyDescent="0.25">
      <c r="A374" s="52"/>
      <c r="B374" s="93"/>
      <c r="C374" s="95" t="s">
        <v>207</v>
      </c>
      <c r="D374" s="51" t="s">
        <v>2</v>
      </c>
      <c r="E374" s="25" t="s">
        <v>13</v>
      </c>
      <c r="F374" s="31" t="s">
        <v>144</v>
      </c>
      <c r="G374" s="35" t="s">
        <v>14</v>
      </c>
      <c r="H374" s="6">
        <v>75</v>
      </c>
      <c r="I374" s="36">
        <v>75</v>
      </c>
      <c r="J374" s="38">
        <f t="shared" si="30"/>
        <v>100</v>
      </c>
      <c r="K374" s="64">
        <f>(J374+J375)/2</f>
        <v>100</v>
      </c>
      <c r="L374" s="37"/>
      <c r="M374" s="66"/>
      <c r="N374" s="100"/>
    </row>
    <row r="375" spans="1:14" ht="45" customHeight="1" x14ac:dyDescent="0.25">
      <c r="A375" s="52"/>
      <c r="B375" s="93"/>
      <c r="C375" s="118"/>
      <c r="D375" s="52"/>
      <c r="E375" s="25" t="s">
        <v>13</v>
      </c>
      <c r="F375" s="31" t="s">
        <v>130</v>
      </c>
      <c r="G375" s="35" t="s">
        <v>14</v>
      </c>
      <c r="H375" s="6">
        <v>75</v>
      </c>
      <c r="I375" s="36">
        <v>75</v>
      </c>
      <c r="J375" s="38">
        <f t="shared" si="30"/>
        <v>100</v>
      </c>
      <c r="K375" s="65"/>
      <c r="L375" s="37"/>
      <c r="M375" s="66"/>
      <c r="N375" s="100"/>
    </row>
    <row r="376" spans="1:14" ht="64.5" customHeight="1" x14ac:dyDescent="0.25">
      <c r="A376" s="52"/>
      <c r="B376" s="93"/>
      <c r="C376" s="96"/>
      <c r="D376" s="53"/>
      <c r="E376" s="27" t="s">
        <v>15</v>
      </c>
      <c r="F376" s="26" t="s">
        <v>208</v>
      </c>
      <c r="G376" s="35" t="s">
        <v>22</v>
      </c>
      <c r="H376" s="36">
        <v>120</v>
      </c>
      <c r="I376" s="36">
        <v>120</v>
      </c>
      <c r="J376" s="38">
        <f t="shared" si="30"/>
        <v>100</v>
      </c>
      <c r="K376" s="38">
        <f t="shared" ref="K376:K389" si="31">J376</f>
        <v>100</v>
      </c>
      <c r="L376" s="30"/>
      <c r="M376" s="66"/>
      <c r="N376" s="100"/>
    </row>
    <row r="377" spans="1:14" ht="48" customHeight="1" x14ac:dyDescent="0.25">
      <c r="A377" s="52"/>
      <c r="B377" s="93"/>
      <c r="C377" s="95" t="s">
        <v>98</v>
      </c>
      <c r="D377" s="51" t="s">
        <v>2</v>
      </c>
      <c r="E377" s="27" t="s">
        <v>13</v>
      </c>
      <c r="F377" s="26" t="s">
        <v>144</v>
      </c>
      <c r="G377" s="35" t="s">
        <v>14</v>
      </c>
      <c r="H377" s="36">
        <v>75</v>
      </c>
      <c r="I377" s="36">
        <v>75</v>
      </c>
      <c r="J377" s="38">
        <f t="shared" si="30"/>
        <v>100</v>
      </c>
      <c r="K377" s="54">
        <f>(J377+J378)/2</f>
        <v>100</v>
      </c>
      <c r="L377" s="30"/>
      <c r="M377" s="66"/>
      <c r="N377" s="100"/>
    </row>
    <row r="378" spans="1:14" ht="30" x14ac:dyDescent="0.25">
      <c r="A378" s="52"/>
      <c r="B378" s="93"/>
      <c r="C378" s="118"/>
      <c r="D378" s="52"/>
      <c r="E378" s="27" t="s">
        <v>13</v>
      </c>
      <c r="F378" s="26" t="s">
        <v>130</v>
      </c>
      <c r="G378" s="35" t="s">
        <v>14</v>
      </c>
      <c r="H378" s="36">
        <v>75</v>
      </c>
      <c r="I378" s="36">
        <v>75</v>
      </c>
      <c r="J378" s="38">
        <f t="shared" si="30"/>
        <v>100</v>
      </c>
      <c r="K378" s="55"/>
      <c r="L378" s="30"/>
      <c r="M378" s="66"/>
      <c r="N378" s="100"/>
    </row>
    <row r="379" spans="1:14" ht="90" x14ac:dyDescent="0.25">
      <c r="A379" s="52"/>
      <c r="B379" s="93"/>
      <c r="C379" s="96"/>
      <c r="D379" s="53"/>
      <c r="E379" s="27" t="s">
        <v>15</v>
      </c>
      <c r="F379" s="26" t="s">
        <v>98</v>
      </c>
      <c r="G379" s="27" t="s">
        <v>19</v>
      </c>
      <c r="H379" s="36">
        <v>320</v>
      </c>
      <c r="I379" s="36">
        <v>320</v>
      </c>
      <c r="J379" s="38">
        <f t="shared" si="30"/>
        <v>100</v>
      </c>
      <c r="K379" s="38">
        <f t="shared" si="31"/>
        <v>100</v>
      </c>
      <c r="L379" s="26"/>
      <c r="M379" s="66"/>
      <c r="N379" s="100"/>
    </row>
    <row r="380" spans="1:14" ht="45" x14ac:dyDescent="0.25">
      <c r="A380" s="52"/>
      <c r="B380" s="93"/>
      <c r="C380" s="95" t="s">
        <v>180</v>
      </c>
      <c r="D380" s="51" t="s">
        <v>2</v>
      </c>
      <c r="E380" s="27" t="s">
        <v>13</v>
      </c>
      <c r="F380" s="26" t="s">
        <v>144</v>
      </c>
      <c r="G380" s="27" t="s">
        <v>14</v>
      </c>
      <c r="H380" s="36">
        <v>75</v>
      </c>
      <c r="I380" s="36">
        <v>75</v>
      </c>
      <c r="J380" s="38">
        <f t="shared" si="30"/>
        <v>100</v>
      </c>
      <c r="K380" s="54">
        <f>(J380+J381)/2</f>
        <v>100</v>
      </c>
      <c r="L380" s="26"/>
      <c r="M380" s="66"/>
      <c r="N380" s="100"/>
    </row>
    <row r="381" spans="1:14" ht="30" customHeight="1" x14ac:dyDescent="0.25">
      <c r="A381" s="52"/>
      <c r="B381" s="93"/>
      <c r="C381" s="118"/>
      <c r="D381" s="52"/>
      <c r="E381" s="27" t="s">
        <v>13</v>
      </c>
      <c r="F381" s="26" t="s">
        <v>130</v>
      </c>
      <c r="G381" s="27" t="s">
        <v>14</v>
      </c>
      <c r="H381" s="36">
        <v>75</v>
      </c>
      <c r="I381" s="36">
        <v>75</v>
      </c>
      <c r="J381" s="38">
        <f t="shared" si="30"/>
        <v>100</v>
      </c>
      <c r="K381" s="55"/>
      <c r="L381" s="26"/>
      <c r="M381" s="66"/>
      <c r="N381" s="100"/>
    </row>
    <row r="382" spans="1:14" ht="120" x14ac:dyDescent="0.25">
      <c r="A382" s="52"/>
      <c r="B382" s="93"/>
      <c r="C382" s="96"/>
      <c r="D382" s="53"/>
      <c r="E382" s="27" t="s">
        <v>15</v>
      </c>
      <c r="F382" s="26" t="s">
        <v>209</v>
      </c>
      <c r="G382" s="27" t="s">
        <v>83</v>
      </c>
      <c r="H382" s="36">
        <v>20</v>
      </c>
      <c r="I382" s="36">
        <v>20</v>
      </c>
      <c r="J382" s="38">
        <f t="shared" si="30"/>
        <v>100</v>
      </c>
      <c r="K382" s="38">
        <f t="shared" si="31"/>
        <v>100</v>
      </c>
      <c r="L382" s="26"/>
      <c r="M382" s="66"/>
      <c r="N382" s="100"/>
    </row>
    <row r="383" spans="1:14" ht="45" x14ac:dyDescent="0.25">
      <c r="A383" s="52"/>
      <c r="B383" s="93"/>
      <c r="C383" s="95" t="s">
        <v>210</v>
      </c>
      <c r="D383" s="51" t="s">
        <v>2</v>
      </c>
      <c r="E383" s="27" t="s">
        <v>13</v>
      </c>
      <c r="F383" s="26" t="s">
        <v>144</v>
      </c>
      <c r="G383" s="27" t="s">
        <v>14</v>
      </c>
      <c r="H383" s="36">
        <v>75</v>
      </c>
      <c r="I383" s="36">
        <v>75</v>
      </c>
      <c r="J383" s="38">
        <f t="shared" si="30"/>
        <v>100</v>
      </c>
      <c r="K383" s="54">
        <f>(J383+J384)/2</f>
        <v>100</v>
      </c>
      <c r="L383" s="26"/>
      <c r="M383" s="66"/>
      <c r="N383" s="100"/>
    </row>
    <row r="384" spans="1:14" ht="30" x14ac:dyDescent="0.25">
      <c r="A384" s="52"/>
      <c r="B384" s="93"/>
      <c r="C384" s="118"/>
      <c r="D384" s="52"/>
      <c r="E384" s="27" t="s">
        <v>13</v>
      </c>
      <c r="F384" s="26" t="s">
        <v>130</v>
      </c>
      <c r="G384" s="27" t="s">
        <v>14</v>
      </c>
      <c r="H384" s="36">
        <v>75</v>
      </c>
      <c r="I384" s="36">
        <v>75</v>
      </c>
      <c r="J384" s="38">
        <f t="shared" si="30"/>
        <v>100</v>
      </c>
      <c r="K384" s="55"/>
      <c r="L384" s="26"/>
      <c r="M384" s="66"/>
      <c r="N384" s="100"/>
    </row>
    <row r="385" spans="1:14" ht="30" x14ac:dyDescent="0.25">
      <c r="A385" s="52"/>
      <c r="B385" s="93"/>
      <c r="C385" s="118"/>
      <c r="D385" s="52"/>
      <c r="E385" s="27" t="s">
        <v>15</v>
      </c>
      <c r="F385" s="28" t="s">
        <v>86</v>
      </c>
      <c r="G385" s="35" t="s">
        <v>24</v>
      </c>
      <c r="H385" s="36">
        <v>6800</v>
      </c>
      <c r="I385" s="36">
        <v>6808</v>
      </c>
      <c r="J385" s="38">
        <f t="shared" si="30"/>
        <v>100.11764705882354</v>
      </c>
      <c r="K385" s="36">
        <f t="shared" si="31"/>
        <v>100.11764705882354</v>
      </c>
      <c r="L385" s="28"/>
      <c r="M385" s="66"/>
      <c r="N385" s="100"/>
    </row>
    <row r="386" spans="1:14" ht="105" customHeight="1" x14ac:dyDescent="0.25">
      <c r="A386" s="52"/>
      <c r="B386" s="93"/>
      <c r="C386" s="96"/>
      <c r="D386" s="53"/>
      <c r="E386" s="27" t="s">
        <v>15</v>
      </c>
      <c r="F386" s="28" t="s">
        <v>41</v>
      </c>
      <c r="G386" s="35" t="s">
        <v>24</v>
      </c>
      <c r="H386" s="36">
        <v>3400</v>
      </c>
      <c r="I386" s="36">
        <v>4410</v>
      </c>
      <c r="J386" s="38">
        <f t="shared" si="30"/>
        <v>129.70588235294119</v>
      </c>
      <c r="K386" s="36">
        <f t="shared" si="31"/>
        <v>129.70588235294119</v>
      </c>
      <c r="L386" s="26" t="s">
        <v>250</v>
      </c>
      <c r="M386" s="57"/>
      <c r="N386" s="100"/>
    </row>
    <row r="387" spans="1:14" ht="45" x14ac:dyDescent="0.25">
      <c r="A387" s="52"/>
      <c r="B387" s="93"/>
      <c r="C387" s="132" t="s">
        <v>42</v>
      </c>
      <c r="D387" s="51" t="s">
        <v>2</v>
      </c>
      <c r="E387" s="27" t="s">
        <v>13</v>
      </c>
      <c r="F387" s="26" t="s">
        <v>144</v>
      </c>
      <c r="G387" s="35" t="s">
        <v>14</v>
      </c>
      <c r="H387" s="36">
        <v>75</v>
      </c>
      <c r="I387" s="36">
        <v>75</v>
      </c>
      <c r="J387" s="38">
        <f>I387/H387*100</f>
        <v>100</v>
      </c>
      <c r="K387" s="64">
        <f>(J387+J388)/2</f>
        <v>100</v>
      </c>
      <c r="L387" s="28"/>
      <c r="M387" s="56" t="s">
        <v>78</v>
      </c>
      <c r="N387" s="100"/>
    </row>
    <row r="388" spans="1:14" ht="36.75" customHeight="1" x14ac:dyDescent="0.25">
      <c r="A388" s="52"/>
      <c r="B388" s="93"/>
      <c r="C388" s="133"/>
      <c r="D388" s="52"/>
      <c r="E388" s="27" t="s">
        <v>13</v>
      </c>
      <c r="F388" s="26" t="s">
        <v>130</v>
      </c>
      <c r="G388" s="35" t="s">
        <v>14</v>
      </c>
      <c r="H388" s="36">
        <v>75</v>
      </c>
      <c r="I388" s="36">
        <v>75</v>
      </c>
      <c r="J388" s="38">
        <f>I388/H388*100</f>
        <v>100</v>
      </c>
      <c r="K388" s="65"/>
      <c r="L388" s="28"/>
      <c r="M388" s="66"/>
      <c r="N388" s="100"/>
    </row>
    <row r="389" spans="1:14" ht="120" x14ac:dyDescent="0.25">
      <c r="A389" s="52"/>
      <c r="B389" s="93"/>
      <c r="C389" s="134"/>
      <c r="D389" s="53"/>
      <c r="E389" s="27" t="s">
        <v>15</v>
      </c>
      <c r="F389" s="26" t="s">
        <v>211</v>
      </c>
      <c r="G389" s="35" t="s">
        <v>43</v>
      </c>
      <c r="H389" s="36">
        <v>2300</v>
      </c>
      <c r="I389" s="36">
        <v>2508</v>
      </c>
      <c r="J389" s="38">
        <f>I389/H389*100</f>
        <v>109.04347826086958</v>
      </c>
      <c r="K389" s="38">
        <f t="shared" si="31"/>
        <v>109.04347826086958</v>
      </c>
      <c r="L389" s="26"/>
      <c r="M389" s="57"/>
      <c r="N389" s="101"/>
    </row>
    <row r="390" spans="1:14" ht="30" x14ac:dyDescent="0.25">
      <c r="A390" s="52"/>
      <c r="B390" s="93"/>
      <c r="C390" s="84" t="s">
        <v>63</v>
      </c>
      <c r="D390" s="51" t="s">
        <v>2</v>
      </c>
      <c r="E390" s="27" t="s">
        <v>13</v>
      </c>
      <c r="F390" s="28"/>
      <c r="G390" s="35"/>
      <c r="H390" s="35"/>
      <c r="I390" s="35"/>
      <c r="J390" s="38"/>
      <c r="K390" s="38">
        <f>(K362+K374+K377+K380+K383+K387)/6</f>
        <v>100</v>
      </c>
      <c r="L390" s="28"/>
      <c r="M390" s="35"/>
      <c r="N390" s="50"/>
    </row>
    <row r="391" spans="1:14" ht="28.5" customHeight="1" x14ac:dyDescent="0.25">
      <c r="A391" s="53"/>
      <c r="B391" s="94"/>
      <c r="C391" s="85"/>
      <c r="D391" s="53"/>
      <c r="E391" s="27" t="s">
        <v>15</v>
      </c>
      <c r="F391" s="28"/>
      <c r="G391" s="35"/>
      <c r="H391" s="35"/>
      <c r="I391" s="35"/>
      <c r="J391" s="38"/>
      <c r="K391" s="38">
        <f>(J364+J365+J366+J367+J368+J369+J370+J371+J376+J379+J385+J386+J389+J372+J373+J382)/16</f>
        <v>92.983505053292745</v>
      </c>
      <c r="L391" s="28"/>
      <c r="M391" s="35"/>
      <c r="N391" s="50"/>
    </row>
    <row r="392" spans="1:14" ht="30" customHeight="1" x14ac:dyDescent="0.25">
      <c r="A392" s="51">
        <v>21</v>
      </c>
      <c r="B392" s="92" t="s">
        <v>56</v>
      </c>
      <c r="C392" s="95" t="s">
        <v>124</v>
      </c>
      <c r="D392" s="51" t="s">
        <v>2</v>
      </c>
      <c r="E392" s="27" t="s">
        <v>13</v>
      </c>
      <c r="F392" s="26" t="s">
        <v>144</v>
      </c>
      <c r="G392" s="35" t="s">
        <v>14</v>
      </c>
      <c r="H392" s="2">
        <v>75</v>
      </c>
      <c r="I392" s="35">
        <v>75</v>
      </c>
      <c r="J392" s="38">
        <f>I392/H392*100</f>
        <v>100</v>
      </c>
      <c r="K392" s="54">
        <f>(J392+J393)/2</f>
        <v>100</v>
      </c>
      <c r="L392" s="28"/>
      <c r="M392" s="27" t="s">
        <v>69</v>
      </c>
      <c r="N392" s="99">
        <f>(K392+K394+K396+K398+K400+K402+K403+K405+K406+K408+K409+K411+K412+K414)/14</f>
        <v>84.55981779335346</v>
      </c>
    </row>
    <row r="393" spans="1:14" ht="50.25" customHeight="1" x14ac:dyDescent="0.25">
      <c r="A393" s="52"/>
      <c r="B393" s="93"/>
      <c r="C393" s="118"/>
      <c r="D393" s="52"/>
      <c r="E393" s="27" t="s">
        <v>13</v>
      </c>
      <c r="F393" s="26" t="s">
        <v>130</v>
      </c>
      <c r="G393" s="35" t="s">
        <v>14</v>
      </c>
      <c r="H393" s="35">
        <v>75</v>
      </c>
      <c r="I393" s="35">
        <v>75</v>
      </c>
      <c r="J393" s="38">
        <f>I393/H393*100</f>
        <v>100</v>
      </c>
      <c r="K393" s="55"/>
      <c r="L393" s="28"/>
      <c r="M393" s="27" t="s">
        <v>69</v>
      </c>
      <c r="N393" s="100"/>
    </row>
    <row r="394" spans="1:14" ht="59.25" customHeight="1" x14ac:dyDescent="0.25">
      <c r="A394" s="52"/>
      <c r="B394" s="93"/>
      <c r="C394" s="118"/>
      <c r="D394" s="52"/>
      <c r="E394" s="77" t="s">
        <v>15</v>
      </c>
      <c r="F394" s="86" t="s">
        <v>33</v>
      </c>
      <c r="G394" s="27" t="s">
        <v>81</v>
      </c>
      <c r="H394" s="35">
        <v>320</v>
      </c>
      <c r="I394" s="35">
        <v>70</v>
      </c>
      <c r="J394" s="38">
        <f t="shared" ref="J394:J397" si="32">I394/H394*100</f>
        <v>21.875</v>
      </c>
      <c r="K394" s="87">
        <f>(J394+J395)/2</f>
        <v>39.401663822525592</v>
      </c>
      <c r="L394" s="67" t="s">
        <v>145</v>
      </c>
      <c r="M394" s="56" t="s">
        <v>70</v>
      </c>
      <c r="N394" s="100"/>
    </row>
    <row r="395" spans="1:14" ht="37.5" customHeight="1" x14ac:dyDescent="0.25">
      <c r="A395" s="52"/>
      <c r="B395" s="93"/>
      <c r="C395" s="118"/>
      <c r="D395" s="52"/>
      <c r="E395" s="77"/>
      <c r="F395" s="86"/>
      <c r="G395" s="27" t="s">
        <v>82</v>
      </c>
      <c r="H395" s="38">
        <v>2930</v>
      </c>
      <c r="I395" s="38">
        <v>1668</v>
      </c>
      <c r="J395" s="38">
        <f t="shared" si="32"/>
        <v>56.928327645051191</v>
      </c>
      <c r="K395" s="87"/>
      <c r="L395" s="69"/>
      <c r="M395" s="66"/>
      <c r="N395" s="100"/>
    </row>
    <row r="396" spans="1:14" ht="45" customHeight="1" x14ac:dyDescent="0.25">
      <c r="A396" s="52"/>
      <c r="B396" s="93"/>
      <c r="C396" s="118"/>
      <c r="D396" s="52"/>
      <c r="E396" s="77" t="s">
        <v>15</v>
      </c>
      <c r="F396" s="86" t="s">
        <v>36</v>
      </c>
      <c r="G396" s="35" t="s">
        <v>23</v>
      </c>
      <c r="H396" s="35">
        <v>838</v>
      </c>
      <c r="I396" s="35">
        <v>861</v>
      </c>
      <c r="J396" s="38">
        <f t="shared" si="32"/>
        <v>102.74463007159905</v>
      </c>
      <c r="K396" s="54">
        <f>(J397+J396)/2</f>
        <v>101.27140686223746</v>
      </c>
      <c r="L396" s="67"/>
      <c r="M396" s="66"/>
      <c r="N396" s="100"/>
    </row>
    <row r="397" spans="1:14" ht="62.25" customHeight="1" x14ac:dyDescent="0.25">
      <c r="A397" s="52"/>
      <c r="B397" s="93"/>
      <c r="C397" s="118"/>
      <c r="D397" s="52"/>
      <c r="E397" s="77"/>
      <c r="F397" s="86"/>
      <c r="G397" s="35" t="s">
        <v>22</v>
      </c>
      <c r="H397" s="38">
        <v>1982</v>
      </c>
      <c r="I397" s="38">
        <v>1978</v>
      </c>
      <c r="J397" s="38">
        <f t="shared" si="32"/>
        <v>99.798183652875878</v>
      </c>
      <c r="K397" s="55"/>
      <c r="L397" s="69"/>
      <c r="M397" s="57"/>
      <c r="N397" s="100"/>
    </row>
    <row r="398" spans="1:14" ht="67.5" customHeight="1" x14ac:dyDescent="0.25">
      <c r="A398" s="52"/>
      <c r="B398" s="93"/>
      <c r="C398" s="118"/>
      <c r="D398" s="52"/>
      <c r="E398" s="77" t="s">
        <v>15</v>
      </c>
      <c r="F398" s="97" t="s">
        <v>37</v>
      </c>
      <c r="G398" s="35" t="s">
        <v>23</v>
      </c>
      <c r="H398" s="38">
        <v>1645</v>
      </c>
      <c r="I398" s="38">
        <v>1224</v>
      </c>
      <c r="J398" s="38">
        <f>I398/H398*100</f>
        <v>74.407294832826736</v>
      </c>
      <c r="K398" s="64">
        <f>(J398+J399)/2</f>
        <v>66.697061803444768</v>
      </c>
      <c r="L398" s="67" t="s">
        <v>145</v>
      </c>
      <c r="M398" s="56" t="s">
        <v>70</v>
      </c>
      <c r="N398" s="100"/>
    </row>
    <row r="399" spans="1:14" ht="30" customHeight="1" x14ac:dyDescent="0.25">
      <c r="A399" s="52"/>
      <c r="B399" s="93"/>
      <c r="C399" s="118"/>
      <c r="D399" s="52"/>
      <c r="E399" s="77"/>
      <c r="F399" s="98"/>
      <c r="G399" s="35" t="s">
        <v>22</v>
      </c>
      <c r="H399" s="38">
        <v>4935</v>
      </c>
      <c r="I399" s="38">
        <v>2911</v>
      </c>
      <c r="J399" s="38">
        <f>I399/H399*100</f>
        <v>58.986828774062815</v>
      </c>
      <c r="K399" s="65"/>
      <c r="L399" s="68"/>
      <c r="M399" s="57"/>
      <c r="N399" s="100"/>
    </row>
    <row r="400" spans="1:14" ht="30" customHeight="1" x14ac:dyDescent="0.25">
      <c r="A400" s="52"/>
      <c r="B400" s="93"/>
      <c r="C400" s="118"/>
      <c r="D400" s="52"/>
      <c r="E400" s="56" t="s">
        <v>15</v>
      </c>
      <c r="F400" s="86" t="s">
        <v>85</v>
      </c>
      <c r="G400" s="35" t="s">
        <v>23</v>
      </c>
      <c r="H400" s="2">
        <v>413</v>
      </c>
      <c r="I400" s="2">
        <v>400</v>
      </c>
      <c r="J400" s="38">
        <f>I400/H400*100</f>
        <v>96.852300242130752</v>
      </c>
      <c r="K400" s="64">
        <f>(J400+J401)/2</f>
        <v>85.145674402532165</v>
      </c>
      <c r="L400" s="68"/>
      <c r="M400" s="56" t="s">
        <v>70</v>
      </c>
      <c r="N400" s="100"/>
    </row>
    <row r="401" spans="1:14" ht="22.5" customHeight="1" x14ac:dyDescent="0.25">
      <c r="A401" s="52"/>
      <c r="B401" s="93"/>
      <c r="C401" s="118"/>
      <c r="D401" s="52"/>
      <c r="E401" s="57"/>
      <c r="F401" s="86"/>
      <c r="G401" s="35" t="s">
        <v>22</v>
      </c>
      <c r="H401" s="38">
        <v>1009</v>
      </c>
      <c r="I401" s="38">
        <v>741</v>
      </c>
      <c r="J401" s="38">
        <f>I401/H401*100</f>
        <v>73.439048562933593</v>
      </c>
      <c r="K401" s="65"/>
      <c r="L401" s="68"/>
      <c r="M401" s="66"/>
      <c r="N401" s="100"/>
    </row>
    <row r="402" spans="1:14" ht="129" customHeight="1" x14ac:dyDescent="0.25">
      <c r="A402" s="52"/>
      <c r="B402" s="93"/>
      <c r="C402" s="96"/>
      <c r="D402" s="53"/>
      <c r="E402" s="21" t="s">
        <v>15</v>
      </c>
      <c r="F402" s="26" t="s">
        <v>47</v>
      </c>
      <c r="G402" s="35" t="s">
        <v>22</v>
      </c>
      <c r="H402" s="38">
        <v>1770</v>
      </c>
      <c r="I402" s="38">
        <v>440</v>
      </c>
      <c r="J402" s="38">
        <f>I402/H402*100</f>
        <v>24.858757062146893</v>
      </c>
      <c r="K402" s="34">
        <f>J402</f>
        <v>24.858757062146893</v>
      </c>
      <c r="L402" s="69"/>
      <c r="M402" s="66"/>
      <c r="N402" s="100"/>
    </row>
    <row r="403" spans="1:14" ht="45" x14ac:dyDescent="0.25">
      <c r="A403" s="52"/>
      <c r="B403" s="93"/>
      <c r="C403" s="95" t="s">
        <v>212</v>
      </c>
      <c r="D403" s="51" t="s">
        <v>2</v>
      </c>
      <c r="E403" s="21" t="s">
        <v>13</v>
      </c>
      <c r="F403" s="26" t="s">
        <v>144</v>
      </c>
      <c r="G403" s="35" t="s">
        <v>14</v>
      </c>
      <c r="H403" s="38">
        <v>75</v>
      </c>
      <c r="I403" s="38">
        <v>75</v>
      </c>
      <c r="J403" s="38">
        <v>100</v>
      </c>
      <c r="K403" s="64">
        <v>100</v>
      </c>
      <c r="L403" s="31"/>
      <c r="M403" s="66"/>
      <c r="N403" s="100"/>
    </row>
    <row r="404" spans="1:14" ht="44.25" customHeight="1" x14ac:dyDescent="0.25">
      <c r="A404" s="52"/>
      <c r="B404" s="93"/>
      <c r="C404" s="118"/>
      <c r="D404" s="52"/>
      <c r="E404" s="21" t="s">
        <v>13</v>
      </c>
      <c r="F404" s="26" t="s">
        <v>130</v>
      </c>
      <c r="G404" s="35" t="s">
        <v>14</v>
      </c>
      <c r="H404" s="38">
        <v>75</v>
      </c>
      <c r="I404" s="38">
        <v>75</v>
      </c>
      <c r="J404" s="38">
        <v>100</v>
      </c>
      <c r="K404" s="65"/>
      <c r="L404" s="31"/>
      <c r="M404" s="66"/>
      <c r="N404" s="100"/>
    </row>
    <row r="405" spans="1:14" ht="75" customHeight="1" x14ac:dyDescent="0.25">
      <c r="A405" s="52"/>
      <c r="B405" s="93"/>
      <c r="C405" s="96"/>
      <c r="D405" s="53"/>
      <c r="E405" s="21" t="s">
        <v>15</v>
      </c>
      <c r="F405" s="26" t="s">
        <v>208</v>
      </c>
      <c r="G405" s="35" t="s">
        <v>22</v>
      </c>
      <c r="H405" s="35">
        <v>45</v>
      </c>
      <c r="I405" s="35">
        <v>45</v>
      </c>
      <c r="J405" s="38">
        <f t="shared" ref="J405:J480" si="33">I405/H405*100</f>
        <v>100</v>
      </c>
      <c r="K405" s="38">
        <f>J405</f>
        <v>100</v>
      </c>
      <c r="L405" s="26"/>
      <c r="M405" s="66"/>
      <c r="N405" s="100"/>
    </row>
    <row r="406" spans="1:14" ht="45" x14ac:dyDescent="0.25">
      <c r="A406" s="52"/>
      <c r="B406" s="93"/>
      <c r="C406" s="95" t="s">
        <v>98</v>
      </c>
      <c r="D406" s="51" t="s">
        <v>2</v>
      </c>
      <c r="E406" s="21" t="s">
        <v>13</v>
      </c>
      <c r="F406" s="26" t="s">
        <v>144</v>
      </c>
      <c r="G406" s="35" t="s">
        <v>14</v>
      </c>
      <c r="H406" s="35">
        <v>75</v>
      </c>
      <c r="I406" s="35">
        <v>75</v>
      </c>
      <c r="J406" s="38">
        <v>100</v>
      </c>
      <c r="K406" s="54">
        <v>100</v>
      </c>
      <c r="L406" s="26"/>
      <c r="M406" s="66"/>
      <c r="N406" s="100"/>
    </row>
    <row r="407" spans="1:14" ht="30" x14ac:dyDescent="0.25">
      <c r="A407" s="52"/>
      <c r="B407" s="93"/>
      <c r="C407" s="118"/>
      <c r="D407" s="52"/>
      <c r="E407" s="21" t="s">
        <v>13</v>
      </c>
      <c r="F407" s="26" t="s">
        <v>130</v>
      </c>
      <c r="G407" s="35" t="s">
        <v>14</v>
      </c>
      <c r="H407" s="35">
        <v>75</v>
      </c>
      <c r="I407" s="35">
        <v>75</v>
      </c>
      <c r="J407" s="38">
        <v>100</v>
      </c>
      <c r="K407" s="55"/>
      <c r="L407" s="26"/>
      <c r="M407" s="66"/>
      <c r="N407" s="100"/>
    </row>
    <row r="408" spans="1:14" ht="90" x14ac:dyDescent="0.25">
      <c r="A408" s="52"/>
      <c r="B408" s="93"/>
      <c r="C408" s="96"/>
      <c r="D408" s="53"/>
      <c r="E408" s="27" t="s">
        <v>15</v>
      </c>
      <c r="F408" s="26" t="s">
        <v>98</v>
      </c>
      <c r="G408" s="27" t="s">
        <v>19</v>
      </c>
      <c r="H408" s="35">
        <v>80</v>
      </c>
      <c r="I408" s="35">
        <v>45</v>
      </c>
      <c r="J408" s="38">
        <f>I408/H408*100</f>
        <v>56.25</v>
      </c>
      <c r="K408" s="38">
        <f>J408</f>
        <v>56.25</v>
      </c>
      <c r="L408" s="138" t="s">
        <v>174</v>
      </c>
      <c r="M408" s="66"/>
      <c r="N408" s="100"/>
    </row>
    <row r="409" spans="1:14" ht="58.5" customHeight="1" x14ac:dyDescent="0.25">
      <c r="A409" s="52"/>
      <c r="B409" s="93"/>
      <c r="C409" s="95" t="s">
        <v>213</v>
      </c>
      <c r="D409" s="51" t="s">
        <v>2</v>
      </c>
      <c r="E409" s="27" t="s">
        <v>13</v>
      </c>
      <c r="F409" s="26" t="s">
        <v>144</v>
      </c>
      <c r="G409" s="27" t="s">
        <v>14</v>
      </c>
      <c r="H409" s="35">
        <v>75</v>
      </c>
      <c r="I409" s="35">
        <v>75</v>
      </c>
      <c r="J409" s="38">
        <v>100</v>
      </c>
      <c r="K409" s="54">
        <v>100</v>
      </c>
      <c r="L409" s="28"/>
      <c r="M409" s="66"/>
      <c r="N409" s="100"/>
    </row>
    <row r="410" spans="1:14" ht="39" customHeight="1" x14ac:dyDescent="0.25">
      <c r="A410" s="52"/>
      <c r="B410" s="93"/>
      <c r="C410" s="118"/>
      <c r="D410" s="52"/>
      <c r="E410" s="27" t="s">
        <v>13</v>
      </c>
      <c r="F410" s="26" t="s">
        <v>130</v>
      </c>
      <c r="G410" s="27" t="s">
        <v>14</v>
      </c>
      <c r="H410" s="35">
        <v>75</v>
      </c>
      <c r="I410" s="35">
        <v>75</v>
      </c>
      <c r="J410" s="38">
        <v>100</v>
      </c>
      <c r="K410" s="55"/>
      <c r="L410" s="28"/>
      <c r="M410" s="66"/>
      <c r="N410" s="100"/>
    </row>
    <row r="411" spans="1:14" ht="97.5" customHeight="1" x14ac:dyDescent="0.25">
      <c r="A411" s="52"/>
      <c r="B411" s="93"/>
      <c r="C411" s="96"/>
      <c r="D411" s="53"/>
      <c r="E411" s="27" t="s">
        <v>15</v>
      </c>
      <c r="F411" s="28" t="s">
        <v>41</v>
      </c>
      <c r="G411" s="35" t="s">
        <v>24</v>
      </c>
      <c r="H411" s="38">
        <v>5100</v>
      </c>
      <c r="I411" s="38">
        <v>4732</v>
      </c>
      <c r="J411" s="38">
        <f>I411/H411*100</f>
        <v>92.784313725490193</v>
      </c>
      <c r="K411" s="34">
        <f>J411</f>
        <v>92.784313725490193</v>
      </c>
      <c r="L411" s="138" t="s">
        <v>174</v>
      </c>
      <c r="M411" s="57"/>
      <c r="N411" s="100"/>
    </row>
    <row r="412" spans="1:14" ht="45" x14ac:dyDescent="0.25">
      <c r="A412" s="52"/>
      <c r="B412" s="93"/>
      <c r="C412" s="132" t="s">
        <v>42</v>
      </c>
      <c r="D412" s="51" t="s">
        <v>2</v>
      </c>
      <c r="E412" s="27" t="s">
        <v>13</v>
      </c>
      <c r="F412" s="26" t="s">
        <v>144</v>
      </c>
      <c r="G412" s="35" t="s">
        <v>14</v>
      </c>
      <c r="H412" s="38">
        <v>75</v>
      </c>
      <c r="I412" s="38">
        <v>75</v>
      </c>
      <c r="J412" s="38">
        <v>100</v>
      </c>
      <c r="K412" s="64">
        <v>100</v>
      </c>
      <c r="L412" s="28"/>
      <c r="M412" s="56" t="s">
        <v>75</v>
      </c>
      <c r="N412" s="100"/>
    </row>
    <row r="413" spans="1:14" ht="30" x14ac:dyDescent="0.25">
      <c r="A413" s="52"/>
      <c r="B413" s="93"/>
      <c r="C413" s="133"/>
      <c r="D413" s="52"/>
      <c r="E413" s="27" t="s">
        <v>13</v>
      </c>
      <c r="F413" s="26" t="s">
        <v>130</v>
      </c>
      <c r="G413" s="35" t="s">
        <v>14</v>
      </c>
      <c r="H413" s="38">
        <v>75</v>
      </c>
      <c r="I413" s="38">
        <v>75</v>
      </c>
      <c r="J413" s="38">
        <v>100</v>
      </c>
      <c r="K413" s="65"/>
      <c r="L413" s="28"/>
      <c r="M413" s="66"/>
      <c r="N413" s="100"/>
    </row>
    <row r="414" spans="1:14" ht="108.75" customHeight="1" x14ac:dyDescent="0.25">
      <c r="A414" s="52"/>
      <c r="B414" s="93"/>
      <c r="C414" s="134"/>
      <c r="D414" s="53"/>
      <c r="E414" s="27" t="s">
        <v>15</v>
      </c>
      <c r="F414" s="26" t="s">
        <v>211</v>
      </c>
      <c r="G414" s="35" t="s">
        <v>43</v>
      </c>
      <c r="H414" s="35">
        <v>350</v>
      </c>
      <c r="I414" s="35">
        <v>411</v>
      </c>
      <c r="J414" s="38">
        <f t="shared" si="33"/>
        <v>117.42857142857144</v>
      </c>
      <c r="K414" s="38">
        <f>J414</f>
        <v>117.42857142857144</v>
      </c>
      <c r="L414" s="135" t="s">
        <v>197</v>
      </c>
      <c r="M414" s="57"/>
      <c r="N414" s="101"/>
    </row>
    <row r="415" spans="1:14" ht="30" x14ac:dyDescent="0.25">
      <c r="A415" s="52"/>
      <c r="B415" s="93"/>
      <c r="C415" s="84" t="s">
        <v>63</v>
      </c>
      <c r="D415" s="51" t="s">
        <v>2</v>
      </c>
      <c r="E415" s="27" t="s">
        <v>13</v>
      </c>
      <c r="F415" s="28"/>
      <c r="G415" s="35"/>
      <c r="H415" s="35"/>
      <c r="I415" s="35"/>
      <c r="J415" s="38"/>
      <c r="K415" s="38">
        <f>(K392+K403+K406+K409+K412)/5</f>
        <v>100</v>
      </c>
      <c r="L415" s="28"/>
      <c r="M415" s="35"/>
      <c r="N415" s="50"/>
    </row>
    <row r="416" spans="1:14" ht="30" x14ac:dyDescent="0.25">
      <c r="A416" s="53"/>
      <c r="B416" s="94"/>
      <c r="C416" s="85"/>
      <c r="D416" s="53"/>
      <c r="E416" s="27" t="s">
        <v>15</v>
      </c>
      <c r="F416" s="28"/>
      <c r="G416" s="35"/>
      <c r="H416" s="35"/>
      <c r="I416" s="35"/>
      <c r="J416" s="38"/>
      <c r="K416" s="38">
        <f>(J394+J395+J396+J397+J398+J399+J400+J401+J402+J405+J408+J411+J414)/13</f>
        <v>75.104096615206814</v>
      </c>
      <c r="L416" s="28"/>
      <c r="M416" s="35"/>
      <c r="N416" s="50"/>
    </row>
    <row r="417" spans="1:14" ht="50.25" customHeight="1" x14ac:dyDescent="0.25">
      <c r="A417" s="51">
        <v>22</v>
      </c>
      <c r="B417" s="89" t="s">
        <v>57</v>
      </c>
      <c r="C417" s="70" t="s">
        <v>124</v>
      </c>
      <c r="D417" s="51" t="s">
        <v>2</v>
      </c>
      <c r="E417" s="27" t="s">
        <v>13</v>
      </c>
      <c r="F417" s="26" t="s">
        <v>144</v>
      </c>
      <c r="G417" s="35" t="s">
        <v>14</v>
      </c>
      <c r="H417" s="2">
        <v>75</v>
      </c>
      <c r="I417" s="35">
        <v>75</v>
      </c>
      <c r="J417" s="38">
        <f>I417/H417*100</f>
        <v>100</v>
      </c>
      <c r="K417" s="54">
        <f>(J417+J418)/2</f>
        <v>100</v>
      </c>
      <c r="L417" s="28"/>
      <c r="M417" s="27" t="s">
        <v>69</v>
      </c>
      <c r="N417" s="99">
        <f>(K417+K419+K421+K423+K425+K427+K428+K430+K431+K433+K434+K436+K437+K439)/14</f>
        <v>87.853521372885794</v>
      </c>
    </row>
    <row r="418" spans="1:14" ht="30" x14ac:dyDescent="0.25">
      <c r="A418" s="52"/>
      <c r="B418" s="90"/>
      <c r="C418" s="71"/>
      <c r="D418" s="52"/>
      <c r="E418" s="27" t="s">
        <v>13</v>
      </c>
      <c r="F418" s="26" t="s">
        <v>130</v>
      </c>
      <c r="G418" s="35" t="s">
        <v>14</v>
      </c>
      <c r="H418" s="35">
        <v>75</v>
      </c>
      <c r="I418" s="35">
        <v>75</v>
      </c>
      <c r="J418" s="38">
        <f>I418/H418*100</f>
        <v>100</v>
      </c>
      <c r="K418" s="55"/>
      <c r="L418" s="28"/>
      <c r="M418" s="27" t="s">
        <v>69</v>
      </c>
      <c r="N418" s="100"/>
    </row>
    <row r="419" spans="1:14" ht="29.25" customHeight="1" x14ac:dyDescent="0.25">
      <c r="A419" s="52"/>
      <c r="B419" s="90"/>
      <c r="C419" s="71"/>
      <c r="D419" s="52"/>
      <c r="E419" s="77" t="s">
        <v>15</v>
      </c>
      <c r="F419" s="86" t="s">
        <v>33</v>
      </c>
      <c r="G419" s="27" t="s">
        <v>23</v>
      </c>
      <c r="H419" s="38">
        <v>416</v>
      </c>
      <c r="I419" s="38">
        <v>365</v>
      </c>
      <c r="J419" s="38">
        <f>I419/H419*100</f>
        <v>87.740384615384613</v>
      </c>
      <c r="K419" s="105">
        <f>(J419+J420)/2</f>
        <v>72.829819636884849</v>
      </c>
      <c r="L419" s="67" t="s">
        <v>145</v>
      </c>
      <c r="M419" s="56" t="s">
        <v>70</v>
      </c>
      <c r="N419" s="100"/>
    </row>
    <row r="420" spans="1:14" ht="60.75" customHeight="1" x14ac:dyDescent="0.25">
      <c r="A420" s="52"/>
      <c r="B420" s="90"/>
      <c r="C420" s="71"/>
      <c r="D420" s="52"/>
      <c r="E420" s="77"/>
      <c r="F420" s="86"/>
      <c r="G420" s="27" t="s">
        <v>22</v>
      </c>
      <c r="H420" s="38">
        <v>4508</v>
      </c>
      <c r="I420" s="38">
        <v>2611</v>
      </c>
      <c r="J420" s="38">
        <f>I420/H420*100</f>
        <v>57.919254658385086</v>
      </c>
      <c r="K420" s="105"/>
      <c r="L420" s="69"/>
      <c r="M420" s="66"/>
      <c r="N420" s="100"/>
    </row>
    <row r="421" spans="1:14" ht="54.75" customHeight="1" x14ac:dyDescent="0.25">
      <c r="A421" s="52"/>
      <c r="B421" s="90"/>
      <c r="C421" s="71"/>
      <c r="D421" s="52"/>
      <c r="E421" s="56" t="s">
        <v>15</v>
      </c>
      <c r="F421" s="67" t="s">
        <v>36</v>
      </c>
      <c r="G421" s="35" t="s">
        <v>23</v>
      </c>
      <c r="H421" s="38">
        <v>800</v>
      </c>
      <c r="I421" s="38">
        <v>885</v>
      </c>
      <c r="J421" s="38">
        <f t="shared" si="33"/>
        <v>110.625</v>
      </c>
      <c r="K421" s="64">
        <f>(J421+J422)/2</f>
        <v>108.16484899328859</v>
      </c>
      <c r="L421" s="28"/>
      <c r="M421" s="66"/>
      <c r="N421" s="100"/>
    </row>
    <row r="422" spans="1:14" x14ac:dyDescent="0.25">
      <c r="A422" s="52"/>
      <c r="B422" s="90"/>
      <c r="C422" s="71"/>
      <c r="D422" s="52"/>
      <c r="E422" s="57"/>
      <c r="F422" s="69"/>
      <c r="G422" s="35" t="s">
        <v>22</v>
      </c>
      <c r="H422" s="38">
        <v>1788</v>
      </c>
      <c r="I422" s="38">
        <v>1890</v>
      </c>
      <c r="J422" s="38">
        <f t="shared" si="33"/>
        <v>105.70469798657717</v>
      </c>
      <c r="K422" s="65"/>
      <c r="L422" s="28"/>
      <c r="M422" s="57"/>
      <c r="N422" s="100"/>
    </row>
    <row r="423" spans="1:14" ht="15" customHeight="1" x14ac:dyDescent="0.25">
      <c r="A423" s="52"/>
      <c r="B423" s="90"/>
      <c r="C423" s="71"/>
      <c r="D423" s="52"/>
      <c r="E423" s="77" t="s">
        <v>15</v>
      </c>
      <c r="F423" s="97" t="s">
        <v>37</v>
      </c>
      <c r="G423" s="35" t="s">
        <v>23</v>
      </c>
      <c r="H423" s="38">
        <v>4520</v>
      </c>
      <c r="I423" s="38">
        <v>4006</v>
      </c>
      <c r="J423" s="38">
        <f>I423/H423*100</f>
        <v>88.628318584070797</v>
      </c>
      <c r="K423" s="64">
        <f>(J423+J424)/2</f>
        <v>90.405604719764</v>
      </c>
      <c r="L423" s="67" t="s">
        <v>145</v>
      </c>
      <c r="M423" s="56" t="s">
        <v>77</v>
      </c>
      <c r="N423" s="100"/>
    </row>
    <row r="424" spans="1:14" x14ac:dyDescent="0.25">
      <c r="A424" s="52"/>
      <c r="B424" s="90"/>
      <c r="C424" s="71"/>
      <c r="D424" s="52"/>
      <c r="E424" s="77"/>
      <c r="F424" s="98"/>
      <c r="G424" s="35" t="s">
        <v>22</v>
      </c>
      <c r="H424" s="38">
        <v>5424</v>
      </c>
      <c r="I424" s="38">
        <v>5000</v>
      </c>
      <c r="J424" s="38">
        <f>I424/H424*100</f>
        <v>92.182890855457217</v>
      </c>
      <c r="K424" s="65"/>
      <c r="L424" s="68"/>
      <c r="M424" s="57"/>
      <c r="N424" s="100"/>
    </row>
    <row r="425" spans="1:14" x14ac:dyDescent="0.25">
      <c r="A425" s="52"/>
      <c r="B425" s="90"/>
      <c r="C425" s="71"/>
      <c r="D425" s="52"/>
      <c r="E425" s="77" t="s">
        <v>15</v>
      </c>
      <c r="F425" s="86" t="s">
        <v>85</v>
      </c>
      <c r="G425" s="35" t="s">
        <v>23</v>
      </c>
      <c r="H425" s="38">
        <v>2475</v>
      </c>
      <c r="I425" s="38">
        <v>2412</v>
      </c>
      <c r="J425" s="38">
        <f t="shared" si="33"/>
        <v>97.454545454545453</v>
      </c>
      <c r="K425" s="54">
        <f>(J425+J426)/2</f>
        <v>83.628750559785047</v>
      </c>
      <c r="L425" s="68"/>
      <c r="M425" s="56" t="s">
        <v>71</v>
      </c>
      <c r="N425" s="100"/>
    </row>
    <row r="426" spans="1:14" x14ac:dyDescent="0.25">
      <c r="A426" s="52"/>
      <c r="B426" s="90"/>
      <c r="C426" s="71"/>
      <c r="D426" s="52"/>
      <c r="E426" s="77"/>
      <c r="F426" s="86"/>
      <c r="G426" s="35" t="s">
        <v>22</v>
      </c>
      <c r="H426" s="38">
        <v>2030</v>
      </c>
      <c r="I426" s="38">
        <v>1417</v>
      </c>
      <c r="J426" s="38">
        <f>I426/H426*100</f>
        <v>69.802955665024641</v>
      </c>
      <c r="K426" s="55"/>
      <c r="L426" s="68"/>
      <c r="M426" s="66"/>
      <c r="N426" s="100"/>
    </row>
    <row r="427" spans="1:14" ht="30" x14ac:dyDescent="0.25">
      <c r="A427" s="52"/>
      <c r="B427" s="90"/>
      <c r="C427" s="72"/>
      <c r="D427" s="53"/>
      <c r="E427" s="27" t="s">
        <v>15</v>
      </c>
      <c r="F427" s="26" t="s">
        <v>47</v>
      </c>
      <c r="G427" s="35" t="s">
        <v>22</v>
      </c>
      <c r="H427" s="38">
        <v>1763</v>
      </c>
      <c r="I427" s="38">
        <v>602</v>
      </c>
      <c r="J427" s="38">
        <f>I427/H427*100</f>
        <v>34.146341463414636</v>
      </c>
      <c r="K427" s="33">
        <f>J427</f>
        <v>34.146341463414636</v>
      </c>
      <c r="L427" s="69"/>
      <c r="M427" s="66"/>
      <c r="N427" s="100"/>
    </row>
    <row r="428" spans="1:14" ht="45" x14ac:dyDescent="0.25">
      <c r="A428" s="52"/>
      <c r="B428" s="90"/>
      <c r="C428" s="70" t="s">
        <v>214</v>
      </c>
      <c r="D428" s="51" t="s">
        <v>2</v>
      </c>
      <c r="E428" s="27" t="s">
        <v>13</v>
      </c>
      <c r="F428" s="26" t="s">
        <v>144</v>
      </c>
      <c r="G428" s="35" t="s">
        <v>14</v>
      </c>
      <c r="H428" s="38">
        <v>75</v>
      </c>
      <c r="I428" s="38">
        <v>75</v>
      </c>
      <c r="J428" s="38">
        <f>I428/H428*100</f>
        <v>100</v>
      </c>
      <c r="K428" s="54">
        <f>(J428+J429)/2</f>
        <v>100</v>
      </c>
      <c r="L428" s="31"/>
      <c r="M428" s="66"/>
      <c r="N428" s="100"/>
    </row>
    <row r="429" spans="1:14" ht="30" x14ac:dyDescent="0.25">
      <c r="A429" s="52"/>
      <c r="B429" s="90"/>
      <c r="C429" s="71"/>
      <c r="D429" s="52"/>
      <c r="E429" s="27" t="s">
        <v>13</v>
      </c>
      <c r="F429" s="26" t="s">
        <v>130</v>
      </c>
      <c r="G429" s="35" t="s">
        <v>14</v>
      </c>
      <c r="H429" s="38">
        <v>75</v>
      </c>
      <c r="I429" s="38">
        <v>75</v>
      </c>
      <c r="J429" s="38">
        <f>I429/H429*100</f>
        <v>100</v>
      </c>
      <c r="K429" s="55"/>
      <c r="L429" s="31"/>
      <c r="M429" s="66"/>
      <c r="N429" s="100"/>
    </row>
    <row r="430" spans="1:14" ht="90" x14ac:dyDescent="0.25">
      <c r="A430" s="52"/>
      <c r="B430" s="90"/>
      <c r="C430" s="72"/>
      <c r="D430" s="53"/>
      <c r="E430" s="27" t="s">
        <v>15</v>
      </c>
      <c r="F430" s="26" t="s">
        <v>208</v>
      </c>
      <c r="G430" s="35" t="s">
        <v>22</v>
      </c>
      <c r="H430" s="38">
        <v>800</v>
      </c>
      <c r="I430" s="38">
        <v>592</v>
      </c>
      <c r="J430" s="38">
        <f t="shared" si="33"/>
        <v>74</v>
      </c>
      <c r="K430" s="38">
        <f>J430</f>
        <v>74</v>
      </c>
      <c r="L430" s="31" t="s">
        <v>145</v>
      </c>
      <c r="M430" s="66"/>
      <c r="N430" s="100"/>
    </row>
    <row r="431" spans="1:14" ht="45" x14ac:dyDescent="0.25">
      <c r="A431" s="52"/>
      <c r="B431" s="90"/>
      <c r="C431" s="70" t="s">
        <v>98</v>
      </c>
      <c r="D431" s="51" t="s">
        <v>2</v>
      </c>
      <c r="E431" s="27" t="s">
        <v>13</v>
      </c>
      <c r="F431" s="26" t="s">
        <v>144</v>
      </c>
      <c r="G431" s="35" t="s">
        <v>14</v>
      </c>
      <c r="H431" s="38">
        <v>75</v>
      </c>
      <c r="I431" s="38">
        <v>75</v>
      </c>
      <c r="J431" s="38">
        <f>I431/H431*100</f>
        <v>100</v>
      </c>
      <c r="K431" s="54">
        <f>(J431+J432)/2</f>
        <v>100</v>
      </c>
      <c r="L431" s="31"/>
      <c r="M431" s="66"/>
      <c r="N431" s="100"/>
    </row>
    <row r="432" spans="1:14" ht="30" x14ac:dyDescent="0.25">
      <c r="A432" s="52"/>
      <c r="B432" s="90"/>
      <c r="C432" s="71"/>
      <c r="D432" s="52"/>
      <c r="E432" s="27" t="s">
        <v>13</v>
      </c>
      <c r="F432" s="26" t="s">
        <v>130</v>
      </c>
      <c r="G432" s="35" t="s">
        <v>14</v>
      </c>
      <c r="H432" s="38">
        <v>75</v>
      </c>
      <c r="I432" s="38">
        <v>75</v>
      </c>
      <c r="J432" s="38">
        <f>I432/H432*100</f>
        <v>100</v>
      </c>
      <c r="K432" s="55"/>
      <c r="L432" s="31"/>
      <c r="M432" s="66"/>
      <c r="N432" s="100"/>
    </row>
    <row r="433" spans="1:14" ht="90" x14ac:dyDescent="0.25">
      <c r="A433" s="52"/>
      <c r="B433" s="90"/>
      <c r="C433" s="72"/>
      <c r="D433" s="53"/>
      <c r="E433" s="27" t="s">
        <v>15</v>
      </c>
      <c r="F433" s="26" t="s">
        <v>98</v>
      </c>
      <c r="G433" s="27" t="s">
        <v>19</v>
      </c>
      <c r="H433" s="38">
        <v>210</v>
      </c>
      <c r="I433" s="38">
        <v>126</v>
      </c>
      <c r="J433" s="38">
        <f t="shared" si="33"/>
        <v>60</v>
      </c>
      <c r="K433" s="38">
        <f>J433</f>
        <v>60</v>
      </c>
      <c r="L433" s="26" t="s">
        <v>174</v>
      </c>
      <c r="M433" s="66"/>
      <c r="N433" s="100"/>
    </row>
    <row r="434" spans="1:14" ht="45" customHeight="1" x14ac:dyDescent="0.25">
      <c r="A434" s="52"/>
      <c r="B434" s="90"/>
      <c r="C434" s="70" t="s">
        <v>215</v>
      </c>
      <c r="D434" s="51" t="s">
        <v>2</v>
      </c>
      <c r="E434" s="27" t="s">
        <v>13</v>
      </c>
      <c r="F434" s="26" t="s">
        <v>144</v>
      </c>
      <c r="G434" s="27" t="s">
        <v>14</v>
      </c>
      <c r="H434" s="38">
        <v>75</v>
      </c>
      <c r="I434" s="38">
        <v>75</v>
      </c>
      <c r="J434" s="38">
        <f>I434/H434*100</f>
        <v>100</v>
      </c>
      <c r="K434" s="54">
        <f>(J434+J435)/2</f>
        <v>100</v>
      </c>
      <c r="L434" s="26"/>
      <c r="M434" s="66"/>
      <c r="N434" s="100"/>
    </row>
    <row r="435" spans="1:14" ht="48.75" customHeight="1" x14ac:dyDescent="0.25">
      <c r="A435" s="52"/>
      <c r="B435" s="90"/>
      <c r="C435" s="71"/>
      <c r="D435" s="52"/>
      <c r="E435" s="27" t="s">
        <v>13</v>
      </c>
      <c r="F435" s="26" t="s">
        <v>130</v>
      </c>
      <c r="G435" s="27" t="s">
        <v>14</v>
      </c>
      <c r="H435" s="38">
        <v>75</v>
      </c>
      <c r="I435" s="38">
        <v>75</v>
      </c>
      <c r="J435" s="38">
        <f>I435/H435*100</f>
        <v>100</v>
      </c>
      <c r="K435" s="55"/>
      <c r="L435" s="26"/>
      <c r="M435" s="66"/>
      <c r="N435" s="100"/>
    </row>
    <row r="436" spans="1:14" ht="87" customHeight="1" x14ac:dyDescent="0.25">
      <c r="A436" s="52"/>
      <c r="B436" s="90"/>
      <c r="C436" s="72"/>
      <c r="D436" s="53"/>
      <c r="E436" s="27" t="s">
        <v>15</v>
      </c>
      <c r="F436" s="28" t="s">
        <v>41</v>
      </c>
      <c r="G436" s="35" t="s">
        <v>24</v>
      </c>
      <c r="H436" s="38">
        <v>5100</v>
      </c>
      <c r="I436" s="38">
        <v>4866</v>
      </c>
      <c r="J436" s="38">
        <f t="shared" si="33"/>
        <v>95.411764705882348</v>
      </c>
      <c r="K436" s="38">
        <f>J436</f>
        <v>95.411764705882348</v>
      </c>
      <c r="L436" s="26" t="s">
        <v>174</v>
      </c>
      <c r="M436" s="57"/>
      <c r="N436" s="100"/>
    </row>
    <row r="437" spans="1:14" ht="15" customHeight="1" x14ac:dyDescent="0.25">
      <c r="A437" s="52"/>
      <c r="B437" s="90"/>
      <c r="C437" s="84" t="s">
        <v>42</v>
      </c>
      <c r="D437" s="51" t="s">
        <v>2</v>
      </c>
      <c r="E437" s="27" t="s">
        <v>13</v>
      </c>
      <c r="F437" s="26" t="s">
        <v>144</v>
      </c>
      <c r="G437" s="35" t="s">
        <v>14</v>
      </c>
      <c r="H437" s="38">
        <v>75</v>
      </c>
      <c r="I437" s="38">
        <v>75</v>
      </c>
      <c r="J437" s="38">
        <f>I437/H437*100</f>
        <v>100</v>
      </c>
      <c r="K437" s="54">
        <f>(J437+J438)/2</f>
        <v>100</v>
      </c>
      <c r="L437" s="28"/>
      <c r="M437" s="56" t="s">
        <v>75</v>
      </c>
      <c r="N437" s="100"/>
    </row>
    <row r="438" spans="1:14" ht="32.25" customHeight="1" x14ac:dyDescent="0.25">
      <c r="A438" s="52"/>
      <c r="B438" s="90"/>
      <c r="C438" s="124"/>
      <c r="D438" s="52"/>
      <c r="E438" s="27" t="s">
        <v>13</v>
      </c>
      <c r="F438" s="26" t="s">
        <v>130</v>
      </c>
      <c r="G438" s="35" t="s">
        <v>14</v>
      </c>
      <c r="H438" s="38">
        <v>75</v>
      </c>
      <c r="I438" s="38">
        <v>75</v>
      </c>
      <c r="J438" s="38">
        <f>I438/H438*100</f>
        <v>100</v>
      </c>
      <c r="K438" s="55"/>
      <c r="L438" s="28"/>
      <c r="M438" s="66"/>
      <c r="N438" s="100"/>
    </row>
    <row r="439" spans="1:14" ht="120" x14ac:dyDescent="0.25">
      <c r="A439" s="52"/>
      <c r="B439" s="90"/>
      <c r="C439" s="85"/>
      <c r="D439" s="53"/>
      <c r="E439" s="27" t="s">
        <v>15</v>
      </c>
      <c r="F439" s="26" t="s">
        <v>211</v>
      </c>
      <c r="G439" s="35" t="s">
        <v>43</v>
      </c>
      <c r="H439" s="38">
        <v>1549</v>
      </c>
      <c r="I439" s="38">
        <v>1725</v>
      </c>
      <c r="J439" s="38">
        <f t="shared" si="33"/>
        <v>111.36216914138153</v>
      </c>
      <c r="K439" s="38">
        <f>J439</f>
        <v>111.36216914138153</v>
      </c>
      <c r="L439" s="26" t="s">
        <v>197</v>
      </c>
      <c r="M439" s="57"/>
      <c r="N439" s="101"/>
    </row>
    <row r="440" spans="1:14" ht="30" x14ac:dyDescent="0.25">
      <c r="A440" s="52"/>
      <c r="B440" s="90"/>
      <c r="C440" s="84" t="s">
        <v>63</v>
      </c>
      <c r="D440" s="51" t="s">
        <v>2</v>
      </c>
      <c r="E440" s="27" t="s">
        <v>13</v>
      </c>
      <c r="F440" s="28"/>
      <c r="G440" s="35"/>
      <c r="H440" s="35"/>
      <c r="I440" s="35"/>
      <c r="J440" s="38"/>
      <c r="K440" s="38">
        <f>(K417+K428+K431+K434+K437)/5</f>
        <v>100</v>
      </c>
      <c r="L440" s="28"/>
      <c r="M440" s="35"/>
      <c r="N440" s="50"/>
    </row>
    <row r="441" spans="1:14" ht="37.5" customHeight="1" x14ac:dyDescent="0.25">
      <c r="A441" s="53"/>
      <c r="B441" s="91"/>
      <c r="C441" s="85"/>
      <c r="D441" s="53"/>
      <c r="E441" s="27" t="s">
        <v>15</v>
      </c>
      <c r="F441" s="28"/>
      <c r="G441" s="35"/>
      <c r="H441" s="35"/>
      <c r="I441" s="35"/>
      <c r="J441" s="38"/>
      <c r="K441" s="38">
        <f>(J419+J420+J421+J422+J423+J424+J425+J426+J430+J433+J436+J439+J427)/13</f>
        <v>83.459871010009522</v>
      </c>
      <c r="L441" s="28"/>
      <c r="M441" s="35"/>
      <c r="N441" s="50"/>
    </row>
    <row r="442" spans="1:14" ht="45" x14ac:dyDescent="0.25">
      <c r="A442" s="51">
        <v>23</v>
      </c>
      <c r="B442" s="58" t="s">
        <v>58</v>
      </c>
      <c r="C442" s="70" t="s">
        <v>125</v>
      </c>
      <c r="D442" s="51" t="s">
        <v>2</v>
      </c>
      <c r="E442" s="27" t="s">
        <v>13</v>
      </c>
      <c r="F442" s="26" t="s">
        <v>144</v>
      </c>
      <c r="G442" s="35" t="s">
        <v>14</v>
      </c>
      <c r="H442" s="2">
        <v>75</v>
      </c>
      <c r="I442" s="35">
        <v>75</v>
      </c>
      <c r="J442" s="38">
        <f>I442/H442*100</f>
        <v>100</v>
      </c>
      <c r="K442" s="54">
        <f>(J442+J443)/2</f>
        <v>100</v>
      </c>
      <c r="L442" s="28"/>
      <c r="M442" s="27" t="s">
        <v>69</v>
      </c>
      <c r="N442" s="99">
        <f>(K442+K444+K446+K448+K450+K452+K453+K454+K456+K457+K459+K460+K462+K463+K465+K466+K468)/17</f>
        <v>97.571171547295052</v>
      </c>
    </row>
    <row r="443" spans="1:14" ht="30" x14ac:dyDescent="0.25">
      <c r="A443" s="52"/>
      <c r="B443" s="59"/>
      <c r="C443" s="71"/>
      <c r="D443" s="52"/>
      <c r="E443" s="27" t="s">
        <v>13</v>
      </c>
      <c r="F443" s="26" t="s">
        <v>130</v>
      </c>
      <c r="G443" s="35" t="s">
        <v>14</v>
      </c>
      <c r="H443" s="35">
        <v>75</v>
      </c>
      <c r="I443" s="35">
        <v>75</v>
      </c>
      <c r="J443" s="38">
        <f>I443/H443*100</f>
        <v>100</v>
      </c>
      <c r="K443" s="55"/>
      <c r="L443" s="28"/>
      <c r="M443" s="27" t="s">
        <v>69</v>
      </c>
      <c r="N443" s="100"/>
    </row>
    <row r="444" spans="1:14" x14ac:dyDescent="0.25">
      <c r="A444" s="52"/>
      <c r="B444" s="59"/>
      <c r="C444" s="71"/>
      <c r="D444" s="52"/>
      <c r="E444" s="77" t="s">
        <v>15</v>
      </c>
      <c r="F444" s="86" t="s">
        <v>33</v>
      </c>
      <c r="G444" s="27" t="s">
        <v>81</v>
      </c>
      <c r="H444" s="38">
        <v>1056</v>
      </c>
      <c r="I444" s="38">
        <v>1084</v>
      </c>
      <c r="J444" s="38">
        <f>I444/H444*100</f>
        <v>102.65151515151516</v>
      </c>
      <c r="K444" s="87">
        <f>(J444+J445)/2</f>
        <v>97.80705405705406</v>
      </c>
      <c r="L444" s="67"/>
      <c r="M444" s="56" t="s">
        <v>71</v>
      </c>
      <c r="N444" s="100"/>
    </row>
    <row r="445" spans="1:14" x14ac:dyDescent="0.25">
      <c r="A445" s="52"/>
      <c r="B445" s="59"/>
      <c r="C445" s="71"/>
      <c r="D445" s="52"/>
      <c r="E445" s="77"/>
      <c r="F445" s="86"/>
      <c r="G445" s="27" t="s">
        <v>82</v>
      </c>
      <c r="H445" s="38">
        <v>9009</v>
      </c>
      <c r="I445" s="38">
        <v>8375</v>
      </c>
      <c r="J445" s="38">
        <f>I445/H445*100</f>
        <v>92.962592962592964</v>
      </c>
      <c r="K445" s="87"/>
      <c r="L445" s="68"/>
      <c r="M445" s="66"/>
      <c r="N445" s="100"/>
    </row>
    <row r="446" spans="1:14" ht="55.5" customHeight="1" x14ac:dyDescent="0.25">
      <c r="A446" s="52"/>
      <c r="B446" s="59"/>
      <c r="C446" s="71"/>
      <c r="D446" s="52"/>
      <c r="E446" s="56" t="s">
        <v>15</v>
      </c>
      <c r="F446" s="67" t="s">
        <v>36</v>
      </c>
      <c r="G446" s="35" t="s">
        <v>23</v>
      </c>
      <c r="H446" s="38">
        <v>782</v>
      </c>
      <c r="I446" s="38">
        <v>696</v>
      </c>
      <c r="J446" s="38">
        <f t="shared" si="33"/>
        <v>89.002557544757039</v>
      </c>
      <c r="K446" s="64">
        <f>(J446+J447)/2</f>
        <v>91.317167801382311</v>
      </c>
      <c r="L446" s="67" t="s">
        <v>145</v>
      </c>
      <c r="M446" s="66"/>
      <c r="N446" s="100"/>
    </row>
    <row r="447" spans="1:14" ht="34.5" customHeight="1" x14ac:dyDescent="0.25">
      <c r="A447" s="52"/>
      <c r="B447" s="59"/>
      <c r="C447" s="71"/>
      <c r="D447" s="52"/>
      <c r="E447" s="57"/>
      <c r="F447" s="69"/>
      <c r="G447" s="35" t="s">
        <v>22</v>
      </c>
      <c r="H447" s="38">
        <v>1586</v>
      </c>
      <c r="I447" s="38">
        <v>1485</v>
      </c>
      <c r="J447" s="38">
        <f>I447/H447*100</f>
        <v>93.631778058007569</v>
      </c>
      <c r="K447" s="65"/>
      <c r="L447" s="69"/>
      <c r="M447" s="57"/>
      <c r="N447" s="100"/>
    </row>
    <row r="448" spans="1:14" ht="54" customHeight="1" x14ac:dyDescent="0.25">
      <c r="A448" s="52"/>
      <c r="B448" s="59"/>
      <c r="C448" s="71"/>
      <c r="D448" s="52"/>
      <c r="E448" s="77" t="s">
        <v>15</v>
      </c>
      <c r="F448" s="97" t="s">
        <v>37</v>
      </c>
      <c r="G448" s="35" t="s">
        <v>23</v>
      </c>
      <c r="H448" s="38">
        <v>2585</v>
      </c>
      <c r="I448" s="38">
        <v>2032</v>
      </c>
      <c r="J448" s="38">
        <f>I448/H448*100</f>
        <v>78.607350096711798</v>
      </c>
      <c r="K448" s="64">
        <f>(J448+J449)/2</f>
        <v>95.299927390641969</v>
      </c>
      <c r="L448" s="67" t="s">
        <v>198</v>
      </c>
      <c r="M448" s="56" t="s">
        <v>71</v>
      </c>
      <c r="N448" s="100"/>
    </row>
    <row r="449" spans="1:14" ht="42.75" customHeight="1" x14ac:dyDescent="0.25">
      <c r="A449" s="52"/>
      <c r="B449" s="59"/>
      <c r="C449" s="71"/>
      <c r="D449" s="52"/>
      <c r="E449" s="77"/>
      <c r="F449" s="98"/>
      <c r="G449" s="35" t="s">
        <v>22</v>
      </c>
      <c r="H449" s="38">
        <v>8005</v>
      </c>
      <c r="I449" s="38">
        <v>8965</v>
      </c>
      <c r="J449" s="38">
        <f t="shared" si="33"/>
        <v>111.99250468457214</v>
      </c>
      <c r="K449" s="65"/>
      <c r="L449" s="69"/>
      <c r="M449" s="57"/>
      <c r="N449" s="100"/>
    </row>
    <row r="450" spans="1:14" x14ac:dyDescent="0.25">
      <c r="A450" s="52"/>
      <c r="B450" s="59"/>
      <c r="C450" s="71"/>
      <c r="D450" s="52"/>
      <c r="E450" s="77" t="s">
        <v>15</v>
      </c>
      <c r="F450" s="86" t="s">
        <v>85</v>
      </c>
      <c r="G450" s="35" t="s">
        <v>23</v>
      </c>
      <c r="H450" s="38">
        <v>1012</v>
      </c>
      <c r="I450" s="38">
        <v>1198</v>
      </c>
      <c r="J450" s="38">
        <f t="shared" si="33"/>
        <v>118.37944664031622</v>
      </c>
      <c r="K450" s="64">
        <f>(J450+J451)/2</f>
        <v>111.9609030509578</v>
      </c>
      <c r="L450" s="28"/>
      <c r="M450" s="77" t="s">
        <v>71</v>
      </c>
      <c r="N450" s="100"/>
    </row>
    <row r="451" spans="1:14" ht="25.5" customHeight="1" x14ac:dyDescent="0.25">
      <c r="A451" s="52"/>
      <c r="B451" s="59"/>
      <c r="C451" s="71"/>
      <c r="D451" s="52"/>
      <c r="E451" s="77"/>
      <c r="F451" s="86"/>
      <c r="G451" s="35" t="s">
        <v>22</v>
      </c>
      <c r="H451" s="38">
        <v>1263</v>
      </c>
      <c r="I451" s="38">
        <v>1333</v>
      </c>
      <c r="J451" s="38">
        <f t="shared" si="33"/>
        <v>105.54235946159937</v>
      </c>
      <c r="K451" s="65"/>
      <c r="L451" s="28"/>
      <c r="M451" s="77"/>
      <c r="N451" s="100"/>
    </row>
    <row r="452" spans="1:14" ht="30" x14ac:dyDescent="0.25">
      <c r="A452" s="52"/>
      <c r="B452" s="59"/>
      <c r="C452" s="71"/>
      <c r="D452" s="52"/>
      <c r="E452" s="27" t="s">
        <v>15</v>
      </c>
      <c r="F452" s="26" t="s">
        <v>47</v>
      </c>
      <c r="G452" s="35" t="s">
        <v>22</v>
      </c>
      <c r="H452" s="38">
        <v>2644</v>
      </c>
      <c r="I452" s="38">
        <v>2937</v>
      </c>
      <c r="J452" s="38">
        <f t="shared" si="33"/>
        <v>111.08169440242057</v>
      </c>
      <c r="K452" s="34">
        <f t="shared" ref="K452:K468" si="34">J452</f>
        <v>111.08169440242057</v>
      </c>
      <c r="L452" s="28"/>
      <c r="M452" s="77"/>
      <c r="N452" s="100"/>
    </row>
    <row r="453" spans="1:14" ht="36.75" customHeight="1" x14ac:dyDescent="0.25">
      <c r="A453" s="52"/>
      <c r="B453" s="59"/>
      <c r="C453" s="72"/>
      <c r="D453" s="53"/>
      <c r="E453" s="27" t="s">
        <v>15</v>
      </c>
      <c r="F453" s="26" t="s">
        <v>108</v>
      </c>
      <c r="G453" s="35" t="s">
        <v>22</v>
      </c>
      <c r="H453" s="38">
        <v>1240</v>
      </c>
      <c r="I453" s="38">
        <v>1245</v>
      </c>
      <c r="J453" s="38">
        <f t="shared" si="33"/>
        <v>100.40322580645163</v>
      </c>
      <c r="K453" s="34">
        <f t="shared" si="34"/>
        <v>100.40322580645163</v>
      </c>
      <c r="L453" s="28"/>
      <c r="M453" s="27" t="s">
        <v>114</v>
      </c>
      <c r="N453" s="100"/>
    </row>
    <row r="454" spans="1:14" ht="48" customHeight="1" x14ac:dyDescent="0.25">
      <c r="A454" s="52"/>
      <c r="B454" s="59"/>
      <c r="C454" s="70" t="s">
        <v>216</v>
      </c>
      <c r="D454" s="51" t="s">
        <v>2</v>
      </c>
      <c r="E454" s="27" t="s">
        <v>13</v>
      </c>
      <c r="F454" s="26" t="s">
        <v>144</v>
      </c>
      <c r="G454" s="35" t="s">
        <v>14</v>
      </c>
      <c r="H454" s="38">
        <v>75</v>
      </c>
      <c r="I454" s="38">
        <v>75</v>
      </c>
      <c r="J454" s="38">
        <f>I454/H454*100</f>
        <v>100</v>
      </c>
      <c r="K454" s="64">
        <f>(J454+J455)/2</f>
        <v>100</v>
      </c>
      <c r="L454" s="28"/>
      <c r="M454" s="56" t="s">
        <v>71</v>
      </c>
      <c r="N454" s="100"/>
    </row>
    <row r="455" spans="1:14" ht="75.75" customHeight="1" x14ac:dyDescent="0.25">
      <c r="A455" s="52"/>
      <c r="B455" s="59"/>
      <c r="C455" s="71"/>
      <c r="D455" s="52"/>
      <c r="E455" s="27" t="s">
        <v>13</v>
      </c>
      <c r="F455" s="26" t="s">
        <v>130</v>
      </c>
      <c r="G455" s="35" t="s">
        <v>14</v>
      </c>
      <c r="H455" s="38">
        <v>75</v>
      </c>
      <c r="I455" s="38">
        <v>75</v>
      </c>
      <c r="J455" s="38">
        <f>I455/H455*100</f>
        <v>100</v>
      </c>
      <c r="K455" s="65"/>
      <c r="L455" s="28"/>
      <c r="M455" s="66"/>
      <c r="N455" s="100"/>
    </row>
    <row r="456" spans="1:14" ht="66.75" customHeight="1" x14ac:dyDescent="0.25">
      <c r="A456" s="52"/>
      <c r="B456" s="59"/>
      <c r="C456" s="72"/>
      <c r="D456" s="53"/>
      <c r="E456" s="27" t="s">
        <v>15</v>
      </c>
      <c r="F456" s="26" t="s">
        <v>208</v>
      </c>
      <c r="G456" s="35" t="s">
        <v>22</v>
      </c>
      <c r="H456" s="38">
        <v>1430</v>
      </c>
      <c r="I456" s="38">
        <v>1430</v>
      </c>
      <c r="J456" s="38">
        <f t="shared" si="33"/>
        <v>100</v>
      </c>
      <c r="K456" s="38">
        <f>J456</f>
        <v>100</v>
      </c>
      <c r="L456" s="26"/>
      <c r="M456" s="66"/>
      <c r="N456" s="100"/>
    </row>
    <row r="457" spans="1:14" ht="54.75" customHeight="1" x14ac:dyDescent="0.25">
      <c r="A457" s="52"/>
      <c r="B457" s="59"/>
      <c r="C457" s="70" t="s">
        <v>98</v>
      </c>
      <c r="D457" s="51" t="s">
        <v>2</v>
      </c>
      <c r="E457" s="27" t="s">
        <v>13</v>
      </c>
      <c r="F457" s="26" t="s">
        <v>144</v>
      </c>
      <c r="G457" s="35" t="s">
        <v>14</v>
      </c>
      <c r="H457" s="38">
        <v>75</v>
      </c>
      <c r="I457" s="38">
        <v>75</v>
      </c>
      <c r="J457" s="38">
        <f>I457/H457*100</f>
        <v>100</v>
      </c>
      <c r="K457" s="54">
        <f>(J457+J458)/2</f>
        <v>100</v>
      </c>
      <c r="L457" s="30"/>
      <c r="M457" s="66"/>
      <c r="N457" s="100"/>
    </row>
    <row r="458" spans="1:14" ht="57.75" customHeight="1" x14ac:dyDescent="0.25">
      <c r="A458" s="52"/>
      <c r="B458" s="59"/>
      <c r="C458" s="71"/>
      <c r="D458" s="52"/>
      <c r="E458" s="27" t="s">
        <v>13</v>
      </c>
      <c r="F458" s="26" t="s">
        <v>130</v>
      </c>
      <c r="G458" s="35" t="s">
        <v>14</v>
      </c>
      <c r="H458" s="38">
        <v>75</v>
      </c>
      <c r="I458" s="38">
        <v>75</v>
      </c>
      <c r="J458" s="38">
        <f>I458/H458*100</f>
        <v>100</v>
      </c>
      <c r="K458" s="55"/>
      <c r="L458" s="30"/>
      <c r="M458" s="66"/>
      <c r="N458" s="100"/>
    </row>
    <row r="459" spans="1:14" ht="75.75" customHeight="1" x14ac:dyDescent="0.25">
      <c r="A459" s="52"/>
      <c r="B459" s="59"/>
      <c r="C459" s="72"/>
      <c r="D459" s="53"/>
      <c r="E459" s="27" t="s">
        <v>15</v>
      </c>
      <c r="F459" s="26" t="s">
        <v>98</v>
      </c>
      <c r="G459" s="27" t="s">
        <v>19</v>
      </c>
      <c r="H459" s="38">
        <v>307</v>
      </c>
      <c r="I459" s="38">
        <v>310</v>
      </c>
      <c r="J459" s="38">
        <f t="shared" si="33"/>
        <v>100.9771986970684</v>
      </c>
      <c r="K459" s="38">
        <f>J459</f>
        <v>100.9771986970684</v>
      </c>
      <c r="L459" s="30"/>
      <c r="M459" s="66"/>
      <c r="N459" s="100"/>
    </row>
    <row r="460" spans="1:14" ht="50.25" customHeight="1" x14ac:dyDescent="0.25">
      <c r="A460" s="52"/>
      <c r="B460" s="59"/>
      <c r="C460" s="70" t="s">
        <v>180</v>
      </c>
      <c r="D460" s="51" t="s">
        <v>2</v>
      </c>
      <c r="E460" s="27" t="s">
        <v>13</v>
      </c>
      <c r="F460" s="26" t="s">
        <v>144</v>
      </c>
      <c r="G460" s="27" t="s">
        <v>14</v>
      </c>
      <c r="H460" s="38">
        <v>75</v>
      </c>
      <c r="I460" s="38">
        <v>75</v>
      </c>
      <c r="J460" s="38">
        <f>I460/H460*100</f>
        <v>100</v>
      </c>
      <c r="K460" s="54">
        <f>(J460+J461)/2</f>
        <v>100</v>
      </c>
      <c r="L460" s="30"/>
      <c r="M460" s="66"/>
      <c r="N460" s="100"/>
    </row>
    <row r="461" spans="1:14" ht="39.75" customHeight="1" x14ac:dyDescent="0.25">
      <c r="A461" s="52"/>
      <c r="B461" s="59"/>
      <c r="C461" s="71"/>
      <c r="D461" s="52"/>
      <c r="E461" s="27" t="s">
        <v>13</v>
      </c>
      <c r="F461" s="26" t="s">
        <v>130</v>
      </c>
      <c r="G461" s="27" t="s">
        <v>14</v>
      </c>
      <c r="H461" s="38">
        <v>75</v>
      </c>
      <c r="I461" s="38">
        <v>75</v>
      </c>
      <c r="J461" s="38">
        <f>I461/H461*100</f>
        <v>100</v>
      </c>
      <c r="K461" s="55"/>
      <c r="L461" s="30"/>
      <c r="M461" s="66"/>
      <c r="N461" s="100"/>
    </row>
    <row r="462" spans="1:14" ht="121.5" customHeight="1" x14ac:dyDescent="0.25">
      <c r="A462" s="52"/>
      <c r="B462" s="59"/>
      <c r="C462" s="72"/>
      <c r="D462" s="53"/>
      <c r="E462" s="27" t="s">
        <v>15</v>
      </c>
      <c r="F462" s="26" t="s">
        <v>209</v>
      </c>
      <c r="G462" s="27" t="s">
        <v>83</v>
      </c>
      <c r="H462" s="38">
        <v>120</v>
      </c>
      <c r="I462" s="38">
        <v>61</v>
      </c>
      <c r="J462" s="38">
        <f t="shared" si="33"/>
        <v>50.833333333333329</v>
      </c>
      <c r="K462" s="38">
        <f>J462</f>
        <v>50.833333333333329</v>
      </c>
      <c r="L462" s="30" t="s">
        <v>175</v>
      </c>
      <c r="M462" s="66"/>
      <c r="N462" s="100"/>
    </row>
    <row r="463" spans="1:14" ht="69.75" customHeight="1" x14ac:dyDescent="0.25">
      <c r="A463" s="52"/>
      <c r="B463" s="59"/>
      <c r="C463" s="70" t="s">
        <v>215</v>
      </c>
      <c r="D463" s="51" t="s">
        <v>2</v>
      </c>
      <c r="E463" s="27" t="s">
        <v>13</v>
      </c>
      <c r="F463" s="26" t="s">
        <v>144</v>
      </c>
      <c r="G463" s="27" t="s">
        <v>14</v>
      </c>
      <c r="H463" s="38">
        <v>75</v>
      </c>
      <c r="I463" s="38">
        <v>75</v>
      </c>
      <c r="J463" s="38">
        <f>I463/H463*100</f>
        <v>100</v>
      </c>
      <c r="K463" s="54">
        <f>(J463+J464)/2</f>
        <v>100</v>
      </c>
      <c r="L463" s="30"/>
      <c r="M463" s="66"/>
      <c r="N463" s="100"/>
    </row>
    <row r="464" spans="1:14" ht="37.5" customHeight="1" x14ac:dyDescent="0.25">
      <c r="A464" s="52"/>
      <c r="B464" s="59"/>
      <c r="C464" s="71"/>
      <c r="D464" s="52"/>
      <c r="E464" s="27" t="s">
        <v>13</v>
      </c>
      <c r="F464" s="26" t="s">
        <v>130</v>
      </c>
      <c r="G464" s="27" t="s">
        <v>14</v>
      </c>
      <c r="H464" s="38">
        <v>75</v>
      </c>
      <c r="I464" s="38">
        <v>75</v>
      </c>
      <c r="J464" s="38">
        <f>I464/H464*100</f>
        <v>100</v>
      </c>
      <c r="K464" s="55"/>
      <c r="L464" s="30"/>
      <c r="M464" s="66"/>
      <c r="N464" s="100"/>
    </row>
    <row r="465" spans="1:14" ht="36.75" customHeight="1" x14ac:dyDescent="0.25">
      <c r="A465" s="52"/>
      <c r="B465" s="59"/>
      <c r="C465" s="72"/>
      <c r="D465" s="53"/>
      <c r="E465" s="27" t="s">
        <v>15</v>
      </c>
      <c r="F465" s="26" t="s">
        <v>217</v>
      </c>
      <c r="G465" s="35" t="s">
        <v>24</v>
      </c>
      <c r="H465" s="38">
        <v>10200</v>
      </c>
      <c r="I465" s="38">
        <v>10101</v>
      </c>
      <c r="J465" s="38">
        <f t="shared" si="33"/>
        <v>99.029411764705884</v>
      </c>
      <c r="K465" s="38">
        <f t="shared" si="34"/>
        <v>99.029411764705884</v>
      </c>
      <c r="L465" s="28"/>
      <c r="M465" s="57"/>
      <c r="N465" s="100"/>
    </row>
    <row r="466" spans="1:14" ht="81.75" customHeight="1" x14ac:dyDescent="0.25">
      <c r="A466" s="52"/>
      <c r="B466" s="59"/>
      <c r="C466" s="84" t="s">
        <v>42</v>
      </c>
      <c r="D466" s="51" t="s">
        <v>2</v>
      </c>
      <c r="E466" s="27" t="s">
        <v>13</v>
      </c>
      <c r="F466" s="26" t="s">
        <v>144</v>
      </c>
      <c r="G466" s="35" t="s">
        <v>14</v>
      </c>
      <c r="H466" s="38">
        <v>75</v>
      </c>
      <c r="I466" s="38">
        <v>75</v>
      </c>
      <c r="J466" s="38">
        <f>I466/H466*100</f>
        <v>100</v>
      </c>
      <c r="K466" s="54">
        <f>(J466+J467)/2</f>
        <v>100</v>
      </c>
      <c r="L466" s="28"/>
      <c r="M466" s="56" t="s">
        <v>75</v>
      </c>
      <c r="N466" s="100"/>
    </row>
    <row r="467" spans="1:14" ht="30" x14ac:dyDescent="0.25">
      <c r="A467" s="52"/>
      <c r="B467" s="59"/>
      <c r="C467" s="124"/>
      <c r="D467" s="52"/>
      <c r="E467" s="27" t="s">
        <v>13</v>
      </c>
      <c r="F467" s="26" t="s">
        <v>130</v>
      </c>
      <c r="G467" s="35" t="s">
        <v>14</v>
      </c>
      <c r="H467" s="38">
        <v>75</v>
      </c>
      <c r="I467" s="38">
        <v>75</v>
      </c>
      <c r="J467" s="38">
        <f>I467/H467*100</f>
        <v>100</v>
      </c>
      <c r="K467" s="55"/>
      <c r="L467" s="28"/>
      <c r="M467" s="66"/>
      <c r="N467" s="100"/>
    </row>
    <row r="468" spans="1:14" ht="120" x14ac:dyDescent="0.25">
      <c r="A468" s="52"/>
      <c r="B468" s="59"/>
      <c r="C468" s="85"/>
      <c r="D468" s="53"/>
      <c r="E468" s="27" t="s">
        <v>15</v>
      </c>
      <c r="F468" s="26" t="s">
        <v>218</v>
      </c>
      <c r="G468" s="35" t="s">
        <v>43</v>
      </c>
      <c r="H468" s="38">
        <v>945</v>
      </c>
      <c r="I468" s="38">
        <v>945</v>
      </c>
      <c r="J468" s="38">
        <f t="shared" si="33"/>
        <v>100</v>
      </c>
      <c r="K468" s="38">
        <f t="shared" si="34"/>
        <v>100</v>
      </c>
      <c r="L468" s="26"/>
      <c r="M468" s="57"/>
      <c r="N468" s="101"/>
    </row>
    <row r="469" spans="1:14" ht="30" x14ac:dyDescent="0.25">
      <c r="A469" s="52"/>
      <c r="B469" s="59"/>
      <c r="C469" s="84" t="s">
        <v>63</v>
      </c>
      <c r="D469" s="51" t="s">
        <v>2</v>
      </c>
      <c r="E469" s="27" t="s">
        <v>13</v>
      </c>
      <c r="F469" s="28"/>
      <c r="G469" s="35"/>
      <c r="H469" s="38"/>
      <c r="I469" s="38"/>
      <c r="J469" s="38"/>
      <c r="K469" s="38">
        <f>(K442+K454+K457+K460+K463+K466)/6</f>
        <v>100</v>
      </c>
      <c r="L469" s="28"/>
      <c r="M469" s="35"/>
      <c r="N469" s="50"/>
    </row>
    <row r="470" spans="1:14" ht="30" x14ac:dyDescent="0.25">
      <c r="A470" s="53"/>
      <c r="B470" s="60"/>
      <c r="C470" s="85"/>
      <c r="D470" s="53"/>
      <c r="E470" s="27" t="s">
        <v>15</v>
      </c>
      <c r="F470" s="28"/>
      <c r="G470" s="35"/>
      <c r="H470" s="38"/>
      <c r="I470" s="38"/>
      <c r="J470" s="38"/>
      <c r="K470" s="38">
        <f>(J444+J445+J446+J447+J448+J449+J450+J451+J456++J459+J465+J468+J452+J453+J462)/15</f>
        <v>97.006331240270129</v>
      </c>
      <c r="L470" s="28"/>
      <c r="M470" s="35"/>
      <c r="N470" s="50"/>
    </row>
    <row r="471" spans="1:14" ht="61.5" customHeight="1" x14ac:dyDescent="0.25">
      <c r="A471" s="51">
        <v>24</v>
      </c>
      <c r="B471" s="92" t="s">
        <v>59</v>
      </c>
      <c r="C471" s="123" t="s">
        <v>123</v>
      </c>
      <c r="D471" s="82" t="s">
        <v>2</v>
      </c>
      <c r="E471" s="27" t="s">
        <v>13</v>
      </c>
      <c r="F471" s="26" t="s">
        <v>144</v>
      </c>
      <c r="G471" s="35" t="s">
        <v>14</v>
      </c>
      <c r="H471" s="38">
        <v>75</v>
      </c>
      <c r="I471" s="38">
        <v>75</v>
      </c>
      <c r="J471" s="38">
        <f>I471/H471*100</f>
        <v>100</v>
      </c>
      <c r="K471" s="54">
        <f>(J471+J472)/2</f>
        <v>100</v>
      </c>
      <c r="L471" s="28"/>
      <c r="M471" s="27" t="s">
        <v>69</v>
      </c>
      <c r="N471" s="99">
        <f>(K471+K473+K475+K477+K479+K483+K484+K486+K487+K489+K481)/11</f>
        <v>100.37217992621134</v>
      </c>
    </row>
    <row r="472" spans="1:14" ht="30" x14ac:dyDescent="0.25">
      <c r="A472" s="52"/>
      <c r="B472" s="93"/>
      <c r="C472" s="123"/>
      <c r="D472" s="82"/>
      <c r="E472" s="27" t="s">
        <v>13</v>
      </c>
      <c r="F472" s="26" t="s">
        <v>130</v>
      </c>
      <c r="G472" s="35" t="s">
        <v>14</v>
      </c>
      <c r="H472" s="38">
        <v>75</v>
      </c>
      <c r="I472" s="38">
        <v>75</v>
      </c>
      <c r="J472" s="38">
        <f>I472/H472*100</f>
        <v>100</v>
      </c>
      <c r="K472" s="55"/>
      <c r="L472" s="28"/>
      <c r="M472" s="27" t="s">
        <v>69</v>
      </c>
      <c r="N472" s="100"/>
    </row>
    <row r="473" spans="1:14" x14ac:dyDescent="0.25">
      <c r="A473" s="52"/>
      <c r="B473" s="93"/>
      <c r="C473" s="123"/>
      <c r="D473" s="82"/>
      <c r="E473" s="77" t="s">
        <v>15</v>
      </c>
      <c r="F473" s="86" t="s">
        <v>33</v>
      </c>
      <c r="G473" s="27" t="s">
        <v>23</v>
      </c>
      <c r="H473" s="38">
        <v>610</v>
      </c>
      <c r="I473" s="38">
        <v>527</v>
      </c>
      <c r="J473" s="38">
        <f t="shared" ref="J473:J476" si="35">I473/H473*100</f>
        <v>86.393442622950829</v>
      </c>
      <c r="K473" s="87">
        <f>(J473+J474)/2</f>
        <v>88.089982090043861</v>
      </c>
      <c r="L473" s="67" t="s">
        <v>145</v>
      </c>
      <c r="M473" s="56" t="s">
        <v>70</v>
      </c>
      <c r="N473" s="100"/>
    </row>
    <row r="474" spans="1:14" ht="73.5" customHeight="1" x14ac:dyDescent="0.25">
      <c r="A474" s="52"/>
      <c r="B474" s="93"/>
      <c r="C474" s="123"/>
      <c r="D474" s="82"/>
      <c r="E474" s="77"/>
      <c r="F474" s="86"/>
      <c r="G474" s="27" t="s">
        <v>82</v>
      </c>
      <c r="H474" s="38">
        <v>4778</v>
      </c>
      <c r="I474" s="38">
        <v>4290</v>
      </c>
      <c r="J474" s="38">
        <f t="shared" si="35"/>
        <v>89.786521557136879</v>
      </c>
      <c r="K474" s="87"/>
      <c r="L474" s="69"/>
      <c r="M474" s="66"/>
      <c r="N474" s="100"/>
    </row>
    <row r="475" spans="1:14" ht="15" customHeight="1" x14ac:dyDescent="0.25">
      <c r="A475" s="52"/>
      <c r="B475" s="93"/>
      <c r="C475" s="123"/>
      <c r="D475" s="82"/>
      <c r="E475" s="56" t="s">
        <v>15</v>
      </c>
      <c r="F475" s="67" t="s">
        <v>36</v>
      </c>
      <c r="G475" s="35" t="s">
        <v>23</v>
      </c>
      <c r="H475" s="38">
        <v>473</v>
      </c>
      <c r="I475" s="38">
        <v>553</v>
      </c>
      <c r="J475" s="38">
        <f t="shared" si="35"/>
        <v>116.91331923890063</v>
      </c>
      <c r="K475" s="54">
        <f>(J475+J476)/2</f>
        <v>108.66822520478176</v>
      </c>
      <c r="L475" s="67"/>
      <c r="M475" s="66"/>
      <c r="N475" s="100"/>
    </row>
    <row r="476" spans="1:14" x14ac:dyDescent="0.25">
      <c r="A476" s="52"/>
      <c r="B476" s="93"/>
      <c r="C476" s="123"/>
      <c r="D476" s="82"/>
      <c r="E476" s="57"/>
      <c r="F476" s="69"/>
      <c r="G476" s="35" t="s">
        <v>22</v>
      </c>
      <c r="H476" s="38">
        <v>1418</v>
      </c>
      <c r="I476" s="38">
        <v>1424</v>
      </c>
      <c r="J476" s="38">
        <f t="shared" si="35"/>
        <v>100.4231311706629</v>
      </c>
      <c r="K476" s="55"/>
      <c r="L476" s="69"/>
      <c r="M476" s="57"/>
      <c r="N476" s="100"/>
    </row>
    <row r="477" spans="1:14" ht="72.75" customHeight="1" x14ac:dyDescent="0.25">
      <c r="A477" s="52"/>
      <c r="B477" s="93"/>
      <c r="C477" s="123"/>
      <c r="D477" s="82"/>
      <c r="E477" s="77" t="s">
        <v>15</v>
      </c>
      <c r="F477" s="97" t="s">
        <v>37</v>
      </c>
      <c r="G477" s="35" t="s">
        <v>23</v>
      </c>
      <c r="H477" s="38">
        <v>1410</v>
      </c>
      <c r="I477" s="38">
        <v>1840</v>
      </c>
      <c r="J477" s="38">
        <f>I477/H477*100</f>
        <v>130.49645390070924</v>
      </c>
      <c r="K477" s="64">
        <f>(J477+J478)/2</f>
        <v>118.2387706855792</v>
      </c>
      <c r="L477" s="67"/>
      <c r="M477" s="56" t="s">
        <v>71</v>
      </c>
      <c r="N477" s="100"/>
    </row>
    <row r="478" spans="1:14" ht="15" customHeight="1" x14ac:dyDescent="0.25">
      <c r="A478" s="52"/>
      <c r="B478" s="93"/>
      <c r="C478" s="123"/>
      <c r="D478" s="82"/>
      <c r="E478" s="77"/>
      <c r="F478" s="98"/>
      <c r="G478" s="35" t="s">
        <v>22</v>
      </c>
      <c r="H478" s="38">
        <v>4230</v>
      </c>
      <c r="I478" s="38">
        <v>4483</v>
      </c>
      <c r="J478" s="38">
        <f>I478/H478*100</f>
        <v>105.98108747044917</v>
      </c>
      <c r="K478" s="65"/>
      <c r="L478" s="69"/>
      <c r="M478" s="57"/>
      <c r="N478" s="100"/>
    </row>
    <row r="479" spans="1:14" ht="30.75" customHeight="1" x14ac:dyDescent="0.25">
      <c r="A479" s="52"/>
      <c r="B479" s="93"/>
      <c r="C479" s="123"/>
      <c r="D479" s="82"/>
      <c r="E479" s="77" t="s">
        <v>15</v>
      </c>
      <c r="F479" s="67" t="s">
        <v>85</v>
      </c>
      <c r="G479" s="35" t="s">
        <v>23</v>
      </c>
      <c r="H479" s="38">
        <v>1650</v>
      </c>
      <c r="I479" s="38">
        <v>1223</v>
      </c>
      <c r="J479" s="38">
        <f t="shared" si="33"/>
        <v>74.121212121212125</v>
      </c>
      <c r="K479" s="54">
        <f>(J479+J480)/2</f>
        <v>89.09700120791976</v>
      </c>
      <c r="L479" s="67" t="s">
        <v>145</v>
      </c>
      <c r="M479" s="56" t="s">
        <v>71</v>
      </c>
      <c r="N479" s="100"/>
    </row>
    <row r="480" spans="1:14" ht="63" customHeight="1" x14ac:dyDescent="0.25">
      <c r="A480" s="52"/>
      <c r="B480" s="93"/>
      <c r="C480" s="123"/>
      <c r="D480" s="82"/>
      <c r="E480" s="77"/>
      <c r="F480" s="69"/>
      <c r="G480" s="35" t="s">
        <v>22</v>
      </c>
      <c r="H480" s="38">
        <v>1154</v>
      </c>
      <c r="I480" s="38">
        <v>1201</v>
      </c>
      <c r="J480" s="38">
        <f t="shared" si="33"/>
        <v>104.0727902946274</v>
      </c>
      <c r="K480" s="55"/>
      <c r="L480" s="69"/>
      <c r="M480" s="66"/>
      <c r="N480" s="100"/>
    </row>
    <row r="481" spans="1:14" ht="40.5" customHeight="1" x14ac:dyDescent="0.25">
      <c r="A481" s="52"/>
      <c r="B481" s="93"/>
      <c r="C481" s="95" t="s">
        <v>219</v>
      </c>
      <c r="D481" s="51" t="s">
        <v>2</v>
      </c>
      <c r="E481" s="27" t="s">
        <v>13</v>
      </c>
      <c r="F481" s="31" t="s">
        <v>144</v>
      </c>
      <c r="G481" s="35" t="s">
        <v>14</v>
      </c>
      <c r="H481" s="38">
        <v>75</v>
      </c>
      <c r="I481" s="38">
        <v>75</v>
      </c>
      <c r="J481" s="38">
        <f>I481/H481*100</f>
        <v>100</v>
      </c>
      <c r="K481" s="54">
        <f>(J481+J482)/2</f>
        <v>100</v>
      </c>
      <c r="L481" s="28"/>
      <c r="M481" s="66"/>
      <c r="N481" s="100"/>
    </row>
    <row r="482" spans="1:14" ht="40.5" customHeight="1" x14ac:dyDescent="0.25">
      <c r="A482" s="52"/>
      <c r="B482" s="93"/>
      <c r="C482" s="118"/>
      <c r="D482" s="52"/>
      <c r="E482" s="27" t="s">
        <v>13</v>
      </c>
      <c r="F482" s="31" t="s">
        <v>130</v>
      </c>
      <c r="G482" s="35" t="s">
        <v>14</v>
      </c>
      <c r="H482" s="38">
        <v>75</v>
      </c>
      <c r="I482" s="38">
        <v>75</v>
      </c>
      <c r="J482" s="38">
        <f>I482/H482*100</f>
        <v>100</v>
      </c>
      <c r="K482" s="55"/>
      <c r="L482" s="28"/>
      <c r="M482" s="66"/>
      <c r="N482" s="100"/>
    </row>
    <row r="483" spans="1:14" ht="81.75" customHeight="1" x14ac:dyDescent="0.25">
      <c r="A483" s="52"/>
      <c r="B483" s="93"/>
      <c r="C483" s="96"/>
      <c r="D483" s="53"/>
      <c r="E483" s="27" t="s">
        <v>15</v>
      </c>
      <c r="F483" s="26" t="s">
        <v>208</v>
      </c>
      <c r="G483" s="35" t="s">
        <v>22</v>
      </c>
      <c r="H483" s="38">
        <v>640</v>
      </c>
      <c r="I483" s="38">
        <v>640</v>
      </c>
      <c r="J483" s="38">
        <f t="shared" ref="J483:J519" si="36">I483/H483*100</f>
        <v>100</v>
      </c>
      <c r="K483" s="38">
        <f>J483</f>
        <v>100</v>
      </c>
      <c r="L483" s="28"/>
      <c r="M483" s="66"/>
      <c r="N483" s="100"/>
    </row>
    <row r="484" spans="1:14" ht="45" x14ac:dyDescent="0.25">
      <c r="A484" s="52"/>
      <c r="B484" s="93"/>
      <c r="C484" s="95" t="s">
        <v>98</v>
      </c>
      <c r="D484" s="51" t="s">
        <v>2</v>
      </c>
      <c r="E484" s="27" t="s">
        <v>13</v>
      </c>
      <c r="F484" s="26" t="s">
        <v>144</v>
      </c>
      <c r="G484" s="35" t="s">
        <v>14</v>
      </c>
      <c r="H484" s="38">
        <v>75</v>
      </c>
      <c r="I484" s="38">
        <v>75</v>
      </c>
      <c r="J484" s="38">
        <f>I484/H484*100</f>
        <v>100</v>
      </c>
      <c r="K484" s="54">
        <f>(J484+J485)/2</f>
        <v>100</v>
      </c>
      <c r="L484" s="28"/>
      <c r="M484" s="66"/>
      <c r="N484" s="100"/>
    </row>
    <row r="485" spans="1:14" ht="30" x14ac:dyDescent="0.25">
      <c r="A485" s="52"/>
      <c r="B485" s="93"/>
      <c r="C485" s="118"/>
      <c r="D485" s="52"/>
      <c r="E485" s="27" t="s">
        <v>13</v>
      </c>
      <c r="F485" s="26" t="s">
        <v>130</v>
      </c>
      <c r="G485" s="35" t="s">
        <v>14</v>
      </c>
      <c r="H485" s="38">
        <v>75</v>
      </c>
      <c r="I485" s="38">
        <v>75</v>
      </c>
      <c r="J485" s="38">
        <f>I485/H485*100</f>
        <v>100</v>
      </c>
      <c r="K485" s="55"/>
      <c r="L485" s="28"/>
      <c r="M485" s="66"/>
      <c r="N485" s="100"/>
    </row>
    <row r="486" spans="1:14" ht="90" x14ac:dyDescent="0.25">
      <c r="A486" s="52"/>
      <c r="B486" s="93"/>
      <c r="C486" s="96"/>
      <c r="D486" s="53"/>
      <c r="E486" s="27" t="s">
        <v>15</v>
      </c>
      <c r="F486" s="26" t="s">
        <v>98</v>
      </c>
      <c r="G486" s="27" t="s">
        <v>19</v>
      </c>
      <c r="H486" s="35">
        <v>147</v>
      </c>
      <c r="I486" s="35">
        <v>147</v>
      </c>
      <c r="J486" s="38">
        <f t="shared" si="36"/>
        <v>100</v>
      </c>
      <c r="K486" s="38">
        <f>J486</f>
        <v>100</v>
      </c>
      <c r="L486" s="26"/>
      <c r="M486" s="57"/>
      <c r="N486" s="100"/>
    </row>
    <row r="487" spans="1:14" ht="30" customHeight="1" x14ac:dyDescent="0.25">
      <c r="A487" s="52"/>
      <c r="B487" s="93"/>
      <c r="C487" s="132" t="s">
        <v>42</v>
      </c>
      <c r="D487" s="51" t="s">
        <v>2</v>
      </c>
      <c r="E487" s="27" t="s">
        <v>13</v>
      </c>
      <c r="F487" s="26" t="s">
        <v>144</v>
      </c>
      <c r="G487" s="27" t="s">
        <v>14</v>
      </c>
      <c r="H487" s="35">
        <v>75</v>
      </c>
      <c r="I487" s="35">
        <v>75</v>
      </c>
      <c r="J487" s="38">
        <f>I487/H487*100</f>
        <v>100</v>
      </c>
      <c r="K487" s="54">
        <f>(J487+J488)/2</f>
        <v>100</v>
      </c>
      <c r="L487" s="26"/>
      <c r="M487" s="56" t="s">
        <v>76</v>
      </c>
      <c r="N487" s="100"/>
    </row>
    <row r="488" spans="1:14" ht="30" x14ac:dyDescent="0.25">
      <c r="A488" s="52"/>
      <c r="B488" s="93"/>
      <c r="C488" s="133"/>
      <c r="D488" s="52"/>
      <c r="E488" s="27" t="s">
        <v>13</v>
      </c>
      <c r="F488" s="26" t="s">
        <v>130</v>
      </c>
      <c r="G488" s="27" t="s">
        <v>14</v>
      </c>
      <c r="H488" s="35">
        <v>75</v>
      </c>
      <c r="I488" s="35">
        <v>75</v>
      </c>
      <c r="J488" s="38">
        <f>I488/H488*100</f>
        <v>100</v>
      </c>
      <c r="K488" s="55"/>
      <c r="L488" s="26"/>
      <c r="M488" s="66"/>
      <c r="N488" s="100"/>
    </row>
    <row r="489" spans="1:14" ht="120" x14ac:dyDescent="0.25">
      <c r="A489" s="52"/>
      <c r="B489" s="93"/>
      <c r="C489" s="134"/>
      <c r="D489" s="53"/>
      <c r="E489" s="27" t="s">
        <v>15</v>
      </c>
      <c r="F489" s="26" t="s">
        <v>211</v>
      </c>
      <c r="G489" s="35" t="s">
        <v>43</v>
      </c>
      <c r="H489" s="35">
        <v>570</v>
      </c>
      <c r="I489" s="35">
        <v>570</v>
      </c>
      <c r="J489" s="38">
        <f t="shared" si="36"/>
        <v>100</v>
      </c>
      <c r="K489" s="38">
        <f>J489</f>
        <v>100</v>
      </c>
      <c r="L489" s="28"/>
      <c r="M489" s="57"/>
      <c r="N489" s="101"/>
    </row>
    <row r="490" spans="1:14" ht="30" x14ac:dyDescent="0.25">
      <c r="A490" s="52"/>
      <c r="B490" s="93"/>
      <c r="C490" s="84" t="s">
        <v>63</v>
      </c>
      <c r="D490" s="51" t="s">
        <v>2</v>
      </c>
      <c r="E490" s="27" t="s">
        <v>13</v>
      </c>
      <c r="F490" s="28"/>
      <c r="G490" s="35"/>
      <c r="H490" s="35"/>
      <c r="I490" s="35"/>
      <c r="J490" s="38"/>
      <c r="K490" s="38">
        <f>(K471+K484+K487+K481)/4</f>
        <v>100</v>
      </c>
      <c r="L490" s="28"/>
      <c r="M490" s="35"/>
      <c r="N490" s="50"/>
    </row>
    <row r="491" spans="1:14" ht="30" x14ac:dyDescent="0.25">
      <c r="A491" s="53"/>
      <c r="B491" s="94"/>
      <c r="C491" s="85"/>
      <c r="D491" s="53"/>
      <c r="E491" s="27" t="s">
        <v>15</v>
      </c>
      <c r="F491" s="28"/>
      <c r="G491" s="35"/>
      <c r="H491" s="35"/>
      <c r="I491" s="35"/>
      <c r="J491" s="38"/>
      <c r="K491" s="38">
        <f>(J473+J474+J475+J476+J477+J478+J479+J480+J483+J486+J489)/11</f>
        <v>100.74435985242266</v>
      </c>
      <c r="L491" s="28"/>
      <c r="M491" s="35"/>
      <c r="N491" s="50"/>
    </row>
    <row r="492" spans="1:14" ht="45" x14ac:dyDescent="0.25">
      <c r="A492" s="51">
        <v>25</v>
      </c>
      <c r="B492" s="92" t="s">
        <v>60</v>
      </c>
      <c r="C492" s="95" t="s">
        <v>220</v>
      </c>
      <c r="D492" s="51" t="s">
        <v>2</v>
      </c>
      <c r="E492" s="21" t="s">
        <v>13</v>
      </c>
      <c r="F492" s="26" t="s">
        <v>144</v>
      </c>
      <c r="G492" s="27" t="s">
        <v>14</v>
      </c>
      <c r="H492" s="35">
        <v>75</v>
      </c>
      <c r="I492" s="35">
        <v>75</v>
      </c>
      <c r="J492" s="38">
        <f t="shared" ref="J492:J510" si="37">I492/H492*100</f>
        <v>100</v>
      </c>
      <c r="K492" s="54">
        <f>(J492+J493)/2</f>
        <v>100</v>
      </c>
      <c r="L492" s="28"/>
      <c r="M492" s="56" t="s">
        <v>70</v>
      </c>
      <c r="N492" s="125">
        <f>(K492+K494+K496+K498+K500+K501+K505+K506+K508+K509+K511+K512+K513+K515+K516+K517+K519+K503)/18</f>
        <v>72.701360984188142</v>
      </c>
    </row>
    <row r="493" spans="1:14" ht="30" x14ac:dyDescent="0.25">
      <c r="A493" s="52"/>
      <c r="B493" s="93"/>
      <c r="C493" s="118"/>
      <c r="D493" s="52"/>
      <c r="E493" s="21" t="s">
        <v>13</v>
      </c>
      <c r="F493" s="30" t="s">
        <v>130</v>
      </c>
      <c r="G493" s="27" t="s">
        <v>14</v>
      </c>
      <c r="H493" s="35">
        <v>75</v>
      </c>
      <c r="I493" s="35">
        <v>75</v>
      </c>
      <c r="J493" s="38">
        <f t="shared" si="37"/>
        <v>100</v>
      </c>
      <c r="K493" s="55"/>
      <c r="L493" s="28"/>
      <c r="M493" s="66"/>
      <c r="N493" s="126"/>
    </row>
    <row r="494" spans="1:14" ht="36.75" customHeight="1" x14ac:dyDescent="0.25">
      <c r="A494" s="52"/>
      <c r="B494" s="93"/>
      <c r="C494" s="118"/>
      <c r="D494" s="52"/>
      <c r="E494" s="56" t="s">
        <v>15</v>
      </c>
      <c r="F494" s="67" t="s">
        <v>36</v>
      </c>
      <c r="G494" s="35" t="s">
        <v>23</v>
      </c>
      <c r="H494" s="38">
        <v>560</v>
      </c>
      <c r="I494" s="38">
        <v>426</v>
      </c>
      <c r="J494" s="38">
        <f t="shared" si="37"/>
        <v>76.071428571428569</v>
      </c>
      <c r="K494" s="64">
        <f>(J494+J495)/2</f>
        <v>77.911524220919461</v>
      </c>
      <c r="L494" s="67" t="s">
        <v>145</v>
      </c>
      <c r="M494" s="66"/>
      <c r="N494" s="126"/>
    </row>
    <row r="495" spans="1:14" ht="66.75" customHeight="1" x14ac:dyDescent="0.25">
      <c r="A495" s="52"/>
      <c r="B495" s="93"/>
      <c r="C495" s="118"/>
      <c r="D495" s="52"/>
      <c r="E495" s="57"/>
      <c r="F495" s="69"/>
      <c r="G495" s="35" t="s">
        <v>22</v>
      </c>
      <c r="H495" s="38">
        <v>1852</v>
      </c>
      <c r="I495" s="38">
        <v>1477</v>
      </c>
      <c r="J495" s="38">
        <f t="shared" si="37"/>
        <v>79.751619870410366</v>
      </c>
      <c r="K495" s="65"/>
      <c r="L495" s="68"/>
      <c r="M495" s="57"/>
      <c r="N495" s="126"/>
    </row>
    <row r="496" spans="1:14" x14ac:dyDescent="0.25">
      <c r="A496" s="52"/>
      <c r="B496" s="93"/>
      <c r="C496" s="118"/>
      <c r="D496" s="52"/>
      <c r="E496" s="77" t="s">
        <v>15</v>
      </c>
      <c r="F496" s="97" t="s">
        <v>37</v>
      </c>
      <c r="G496" s="35" t="s">
        <v>23</v>
      </c>
      <c r="H496" s="38">
        <v>1803</v>
      </c>
      <c r="I496" s="38">
        <v>710</v>
      </c>
      <c r="J496" s="38">
        <f t="shared" si="37"/>
        <v>39.378813089295619</v>
      </c>
      <c r="K496" s="64">
        <f>(J496+J497)/2</f>
        <v>58.411701199145853</v>
      </c>
      <c r="L496" s="68"/>
      <c r="M496" s="56" t="s">
        <v>71</v>
      </c>
      <c r="N496" s="126"/>
    </row>
    <row r="497" spans="1:14" ht="34.5" customHeight="1" x14ac:dyDescent="0.25">
      <c r="A497" s="52"/>
      <c r="B497" s="93"/>
      <c r="C497" s="118"/>
      <c r="D497" s="52"/>
      <c r="E497" s="77"/>
      <c r="F497" s="98"/>
      <c r="G497" s="35" t="s">
        <v>22</v>
      </c>
      <c r="H497" s="38">
        <v>3835</v>
      </c>
      <c r="I497" s="38">
        <v>2970</v>
      </c>
      <c r="J497" s="38">
        <f t="shared" si="37"/>
        <v>77.444589308996086</v>
      </c>
      <c r="K497" s="65"/>
      <c r="L497" s="68"/>
      <c r="M497" s="57"/>
      <c r="N497" s="126"/>
    </row>
    <row r="498" spans="1:14" ht="26.25" customHeight="1" x14ac:dyDescent="0.25">
      <c r="A498" s="52"/>
      <c r="B498" s="93"/>
      <c r="C498" s="118"/>
      <c r="D498" s="52"/>
      <c r="E498" s="77" t="s">
        <v>15</v>
      </c>
      <c r="F498" s="86" t="s">
        <v>85</v>
      </c>
      <c r="G498" s="35" t="s">
        <v>23</v>
      </c>
      <c r="H498" s="38">
        <v>450</v>
      </c>
      <c r="I498" s="38">
        <v>252</v>
      </c>
      <c r="J498" s="38">
        <f t="shared" si="37"/>
        <v>56.000000000000007</v>
      </c>
      <c r="K498" s="64">
        <f>(J498+J499)/2</f>
        <v>76.381990854730915</v>
      </c>
      <c r="L498" s="68"/>
      <c r="M498" s="56" t="s">
        <v>71</v>
      </c>
      <c r="N498" s="126"/>
    </row>
    <row r="499" spans="1:14" ht="49.5" customHeight="1" x14ac:dyDescent="0.25">
      <c r="A499" s="52"/>
      <c r="B499" s="93"/>
      <c r="C499" s="118"/>
      <c r="D499" s="52"/>
      <c r="E499" s="77"/>
      <c r="F499" s="86"/>
      <c r="G499" s="35" t="s">
        <v>22</v>
      </c>
      <c r="H499" s="38">
        <v>2843</v>
      </c>
      <c r="I499" s="38">
        <v>2751</v>
      </c>
      <c r="J499" s="38">
        <f t="shared" si="37"/>
        <v>96.763981709461831</v>
      </c>
      <c r="K499" s="65"/>
      <c r="L499" s="68"/>
      <c r="M499" s="57"/>
      <c r="N499" s="126"/>
    </row>
    <row r="500" spans="1:14" ht="67.5" customHeight="1" x14ac:dyDescent="0.25">
      <c r="A500" s="52"/>
      <c r="B500" s="93"/>
      <c r="C500" s="118"/>
      <c r="D500" s="52"/>
      <c r="E500" s="27" t="s">
        <v>15</v>
      </c>
      <c r="F500" s="26" t="s">
        <v>47</v>
      </c>
      <c r="G500" s="35" t="s">
        <v>22</v>
      </c>
      <c r="H500" s="38">
        <v>1763</v>
      </c>
      <c r="I500" s="38">
        <v>275</v>
      </c>
      <c r="J500" s="38">
        <f t="shared" si="37"/>
        <v>15.598411798071469</v>
      </c>
      <c r="K500" s="34">
        <f>J500</f>
        <v>15.598411798071469</v>
      </c>
      <c r="L500" s="69"/>
      <c r="M500" s="56" t="s">
        <v>71</v>
      </c>
      <c r="N500" s="126"/>
    </row>
    <row r="501" spans="1:14" ht="56.25" customHeight="1" x14ac:dyDescent="0.25">
      <c r="A501" s="52"/>
      <c r="B501" s="93"/>
      <c r="C501" s="118"/>
      <c r="D501" s="52"/>
      <c r="E501" s="56" t="s">
        <v>15</v>
      </c>
      <c r="F501" s="67" t="s">
        <v>111</v>
      </c>
      <c r="G501" s="35" t="s">
        <v>23</v>
      </c>
      <c r="H501" s="36">
        <v>308</v>
      </c>
      <c r="I501" s="7">
        <v>0</v>
      </c>
      <c r="J501" s="38">
        <f t="shared" si="37"/>
        <v>0</v>
      </c>
      <c r="K501" s="64">
        <f>(J501+J502)/2</f>
        <v>0</v>
      </c>
      <c r="L501" s="67" t="s">
        <v>194</v>
      </c>
      <c r="M501" s="66"/>
      <c r="N501" s="126"/>
    </row>
    <row r="502" spans="1:14" ht="76.5" customHeight="1" x14ac:dyDescent="0.25">
      <c r="A502" s="52"/>
      <c r="B502" s="93"/>
      <c r="C502" s="96"/>
      <c r="D502" s="53"/>
      <c r="E502" s="57"/>
      <c r="F502" s="69"/>
      <c r="G502" s="35" t="s">
        <v>22</v>
      </c>
      <c r="H502" s="6">
        <v>69</v>
      </c>
      <c r="I502" s="36">
        <v>0</v>
      </c>
      <c r="J502" s="38">
        <f t="shared" si="37"/>
        <v>0</v>
      </c>
      <c r="K502" s="65"/>
      <c r="L502" s="69"/>
      <c r="M502" s="57"/>
      <c r="N502" s="126"/>
    </row>
    <row r="503" spans="1:14" ht="45" x14ac:dyDescent="0.25">
      <c r="A503" s="52"/>
      <c r="B503" s="93"/>
      <c r="C503" s="95" t="s">
        <v>221</v>
      </c>
      <c r="D503" s="51" t="s">
        <v>2</v>
      </c>
      <c r="E503" s="25" t="s">
        <v>13</v>
      </c>
      <c r="F503" s="31" t="s">
        <v>144</v>
      </c>
      <c r="G503" s="35" t="s">
        <v>14</v>
      </c>
      <c r="H503" s="6">
        <v>75</v>
      </c>
      <c r="I503" s="36">
        <v>75</v>
      </c>
      <c r="J503" s="38">
        <f t="shared" si="37"/>
        <v>100</v>
      </c>
      <c r="K503" s="64">
        <f>(J503+J504)/2</f>
        <v>100</v>
      </c>
      <c r="L503" s="31"/>
      <c r="M503" s="25"/>
      <c r="N503" s="126"/>
    </row>
    <row r="504" spans="1:14" ht="37.5" customHeight="1" x14ac:dyDescent="0.25">
      <c r="A504" s="52"/>
      <c r="B504" s="93"/>
      <c r="C504" s="118"/>
      <c r="D504" s="52"/>
      <c r="E504" s="25" t="s">
        <v>13</v>
      </c>
      <c r="F504" s="31" t="s">
        <v>130</v>
      </c>
      <c r="G504" s="35" t="s">
        <v>14</v>
      </c>
      <c r="H504" s="6">
        <v>75</v>
      </c>
      <c r="I504" s="36">
        <v>75</v>
      </c>
      <c r="J504" s="38">
        <f t="shared" si="37"/>
        <v>100</v>
      </c>
      <c r="K504" s="65"/>
      <c r="L504" s="31"/>
      <c r="M504" s="25"/>
      <c r="N504" s="126"/>
    </row>
    <row r="505" spans="1:14" ht="107.25" customHeight="1" x14ac:dyDescent="0.25">
      <c r="A505" s="52"/>
      <c r="B505" s="93"/>
      <c r="C505" s="96"/>
      <c r="D505" s="53"/>
      <c r="E505" s="27" t="s">
        <v>15</v>
      </c>
      <c r="F505" s="26" t="s">
        <v>222</v>
      </c>
      <c r="G505" s="35" t="s">
        <v>22</v>
      </c>
      <c r="H505" s="38">
        <v>360</v>
      </c>
      <c r="I505" s="38">
        <v>418</v>
      </c>
      <c r="J505" s="38">
        <f t="shared" si="37"/>
        <v>116.11111111111111</v>
      </c>
      <c r="K505" s="36">
        <f t="shared" ref="K505:K519" si="38">J505</f>
        <v>116.11111111111111</v>
      </c>
      <c r="L505" s="26" t="s">
        <v>241</v>
      </c>
      <c r="M505" s="77" t="s">
        <v>71</v>
      </c>
      <c r="N505" s="126"/>
    </row>
    <row r="506" spans="1:14" ht="45" x14ac:dyDescent="0.25">
      <c r="A506" s="52"/>
      <c r="B506" s="93"/>
      <c r="C506" s="95" t="s">
        <v>181</v>
      </c>
      <c r="D506" s="51" t="s">
        <v>2</v>
      </c>
      <c r="E506" s="143" t="s">
        <v>13</v>
      </c>
      <c r="F506" s="26" t="s">
        <v>144</v>
      </c>
      <c r="G506" s="35" t="s">
        <v>14</v>
      </c>
      <c r="H506" s="38">
        <v>75</v>
      </c>
      <c r="I506" s="38">
        <v>75</v>
      </c>
      <c r="J506" s="38">
        <f t="shared" si="37"/>
        <v>100</v>
      </c>
      <c r="K506" s="64">
        <f>(J506+J507)/2</f>
        <v>100</v>
      </c>
      <c r="L506" s="26"/>
      <c r="M506" s="77"/>
      <c r="N506" s="126"/>
    </row>
    <row r="507" spans="1:14" ht="30" x14ac:dyDescent="0.25">
      <c r="A507" s="52"/>
      <c r="B507" s="93"/>
      <c r="C507" s="118"/>
      <c r="D507" s="52"/>
      <c r="E507" s="27" t="s">
        <v>13</v>
      </c>
      <c r="F507" s="26" t="s">
        <v>130</v>
      </c>
      <c r="G507" s="35" t="s">
        <v>14</v>
      </c>
      <c r="H507" s="38">
        <v>75</v>
      </c>
      <c r="I507" s="38">
        <v>75</v>
      </c>
      <c r="J507" s="38">
        <f t="shared" si="37"/>
        <v>100</v>
      </c>
      <c r="K507" s="65"/>
      <c r="L507" s="26"/>
      <c r="M507" s="77"/>
      <c r="N507" s="126"/>
    </row>
    <row r="508" spans="1:14" ht="147.75" customHeight="1" x14ac:dyDescent="0.25">
      <c r="A508" s="52"/>
      <c r="B508" s="93"/>
      <c r="C508" s="96"/>
      <c r="D508" s="53"/>
      <c r="E508" s="21" t="s">
        <v>15</v>
      </c>
      <c r="F508" s="26" t="s">
        <v>223</v>
      </c>
      <c r="G508" s="35" t="s">
        <v>83</v>
      </c>
      <c r="H508" s="38">
        <v>118</v>
      </c>
      <c r="I508" s="38">
        <v>0</v>
      </c>
      <c r="J508" s="38">
        <f t="shared" si="37"/>
        <v>0</v>
      </c>
      <c r="K508" s="36">
        <f>J508</f>
        <v>0</v>
      </c>
      <c r="L508" s="26" t="s">
        <v>251</v>
      </c>
      <c r="M508" s="77"/>
      <c r="N508" s="126"/>
    </row>
    <row r="509" spans="1:14" ht="45" x14ac:dyDescent="0.25">
      <c r="A509" s="52"/>
      <c r="B509" s="93"/>
      <c r="C509" s="95" t="s">
        <v>224</v>
      </c>
      <c r="D509" s="51" t="s">
        <v>2</v>
      </c>
      <c r="E509" s="21" t="s">
        <v>13</v>
      </c>
      <c r="F509" s="26" t="s">
        <v>144</v>
      </c>
      <c r="G509" s="35" t="s">
        <v>14</v>
      </c>
      <c r="H509" s="38">
        <v>75</v>
      </c>
      <c r="I509" s="38">
        <v>75</v>
      </c>
      <c r="J509" s="38">
        <f t="shared" si="37"/>
        <v>100</v>
      </c>
      <c r="K509" s="64">
        <f>(J509+J510)/2</f>
        <v>100</v>
      </c>
      <c r="L509" s="26"/>
      <c r="M509" s="77"/>
      <c r="N509" s="126"/>
    </row>
    <row r="510" spans="1:14" ht="30" x14ac:dyDescent="0.25">
      <c r="A510" s="52"/>
      <c r="B510" s="93"/>
      <c r="C510" s="118"/>
      <c r="D510" s="52"/>
      <c r="E510" s="21" t="s">
        <v>13</v>
      </c>
      <c r="F510" s="26" t="s">
        <v>130</v>
      </c>
      <c r="G510" s="35" t="s">
        <v>14</v>
      </c>
      <c r="H510" s="38">
        <v>75</v>
      </c>
      <c r="I510" s="38">
        <v>75</v>
      </c>
      <c r="J510" s="38">
        <f t="shared" si="37"/>
        <v>100</v>
      </c>
      <c r="K510" s="65"/>
      <c r="L510" s="26"/>
      <c r="M510" s="77"/>
      <c r="N510" s="126"/>
    </row>
    <row r="511" spans="1:14" ht="96" customHeight="1" x14ac:dyDescent="0.25">
      <c r="A511" s="52"/>
      <c r="B511" s="93"/>
      <c r="C511" s="96"/>
      <c r="D511" s="53"/>
      <c r="E511" s="27" t="s">
        <v>15</v>
      </c>
      <c r="F511" s="26" t="s">
        <v>225</v>
      </c>
      <c r="G511" s="27" t="s">
        <v>83</v>
      </c>
      <c r="H511" s="38">
        <v>273</v>
      </c>
      <c r="I511" s="38">
        <v>111</v>
      </c>
      <c r="J511" s="38">
        <f t="shared" si="36"/>
        <v>40.659340659340657</v>
      </c>
      <c r="K511" s="36">
        <f t="shared" si="38"/>
        <v>40.659340659340657</v>
      </c>
      <c r="L511" s="67" t="s">
        <v>174</v>
      </c>
      <c r="M511" s="77"/>
      <c r="N511" s="126"/>
    </row>
    <row r="512" spans="1:14" ht="131.25" customHeight="1" x14ac:dyDescent="0.25">
      <c r="A512" s="52"/>
      <c r="B512" s="93"/>
      <c r="C512" s="46" t="s">
        <v>98</v>
      </c>
      <c r="D512" s="35" t="s">
        <v>2</v>
      </c>
      <c r="E512" s="27" t="s">
        <v>15</v>
      </c>
      <c r="F512" s="26" t="s">
        <v>98</v>
      </c>
      <c r="G512" s="27" t="s">
        <v>19</v>
      </c>
      <c r="H512" s="38">
        <v>250</v>
      </c>
      <c r="I512" s="38">
        <v>119</v>
      </c>
      <c r="J512" s="38">
        <f t="shared" si="36"/>
        <v>47.599999999999994</v>
      </c>
      <c r="K512" s="36">
        <f t="shared" si="38"/>
        <v>47.599999999999994</v>
      </c>
      <c r="L512" s="69"/>
      <c r="M512" s="77"/>
      <c r="N512" s="126"/>
    </row>
    <row r="513" spans="1:14" ht="45" x14ac:dyDescent="0.25">
      <c r="A513" s="52"/>
      <c r="B513" s="93"/>
      <c r="C513" s="95" t="s">
        <v>210</v>
      </c>
      <c r="D513" s="51" t="s">
        <v>2</v>
      </c>
      <c r="E513" s="27" t="s">
        <v>13</v>
      </c>
      <c r="F513" s="26" t="s">
        <v>144</v>
      </c>
      <c r="G513" s="27" t="s">
        <v>14</v>
      </c>
      <c r="H513" s="38">
        <v>75</v>
      </c>
      <c r="I513" s="38">
        <v>75</v>
      </c>
      <c r="J513" s="38">
        <f>I513/H513*100</f>
        <v>100</v>
      </c>
      <c r="K513" s="64">
        <f>(J513+J514)/2</f>
        <v>100</v>
      </c>
      <c r="L513" s="26"/>
      <c r="M513" s="77"/>
      <c r="N513" s="126"/>
    </row>
    <row r="514" spans="1:14" ht="30" x14ac:dyDescent="0.25">
      <c r="A514" s="52"/>
      <c r="B514" s="93"/>
      <c r="C514" s="118"/>
      <c r="D514" s="52"/>
      <c r="E514" s="27" t="s">
        <v>13</v>
      </c>
      <c r="F514" s="26" t="s">
        <v>130</v>
      </c>
      <c r="G514" s="27" t="s">
        <v>14</v>
      </c>
      <c r="H514" s="38">
        <v>75</v>
      </c>
      <c r="I514" s="38">
        <v>75</v>
      </c>
      <c r="J514" s="38">
        <f>I514/H514*100</f>
        <v>100</v>
      </c>
      <c r="K514" s="65"/>
      <c r="L514" s="26"/>
      <c r="M514" s="77"/>
      <c r="N514" s="126"/>
    </row>
    <row r="515" spans="1:14" ht="40.5" customHeight="1" x14ac:dyDescent="0.25">
      <c r="A515" s="52"/>
      <c r="B515" s="93"/>
      <c r="C515" s="118"/>
      <c r="D515" s="52"/>
      <c r="E515" s="27" t="s">
        <v>15</v>
      </c>
      <c r="F515" s="28" t="s">
        <v>86</v>
      </c>
      <c r="G515" s="35" t="s">
        <v>24</v>
      </c>
      <c r="H515" s="38">
        <v>6800</v>
      </c>
      <c r="I515" s="38">
        <v>5461</v>
      </c>
      <c r="J515" s="38">
        <f t="shared" si="36"/>
        <v>80.308823529411768</v>
      </c>
      <c r="K515" s="36">
        <f t="shared" si="38"/>
        <v>80.308823529411768</v>
      </c>
      <c r="L515" s="67" t="s">
        <v>174</v>
      </c>
      <c r="M515" s="77"/>
      <c r="N515" s="126"/>
    </row>
    <row r="516" spans="1:14" ht="52.5" customHeight="1" x14ac:dyDescent="0.25">
      <c r="A516" s="52"/>
      <c r="B516" s="93"/>
      <c r="C516" s="96"/>
      <c r="D516" s="53"/>
      <c r="E516" s="27" t="s">
        <v>15</v>
      </c>
      <c r="F516" s="28" t="s">
        <v>41</v>
      </c>
      <c r="G516" s="35" t="s">
        <v>24</v>
      </c>
      <c r="H516" s="38">
        <v>3400</v>
      </c>
      <c r="I516" s="38">
        <v>2674</v>
      </c>
      <c r="J516" s="38">
        <f t="shared" si="36"/>
        <v>78.64705882352942</v>
      </c>
      <c r="K516" s="36">
        <f t="shared" si="38"/>
        <v>78.64705882352942</v>
      </c>
      <c r="L516" s="69"/>
      <c r="M516" s="77"/>
      <c r="N516" s="126"/>
    </row>
    <row r="517" spans="1:14" ht="46.5" customHeight="1" x14ac:dyDescent="0.25">
      <c r="A517" s="52"/>
      <c r="B517" s="93"/>
      <c r="C517" s="95" t="s">
        <v>42</v>
      </c>
      <c r="D517" s="51" t="s">
        <v>2</v>
      </c>
      <c r="E517" s="27" t="s">
        <v>13</v>
      </c>
      <c r="F517" s="26" t="s">
        <v>144</v>
      </c>
      <c r="G517" s="35" t="s">
        <v>14</v>
      </c>
      <c r="H517" s="38">
        <v>75</v>
      </c>
      <c r="I517" s="38">
        <v>75</v>
      </c>
      <c r="J517" s="38">
        <f>I517/H517*100</f>
        <v>100</v>
      </c>
      <c r="K517" s="64">
        <f>(J517+J518)/2</f>
        <v>100</v>
      </c>
      <c r="L517" s="28"/>
      <c r="M517" s="27"/>
      <c r="N517" s="126"/>
    </row>
    <row r="518" spans="1:14" ht="37.5" customHeight="1" x14ac:dyDescent="0.25">
      <c r="A518" s="52"/>
      <c r="B518" s="93"/>
      <c r="C518" s="118"/>
      <c r="D518" s="52"/>
      <c r="E518" s="27" t="s">
        <v>13</v>
      </c>
      <c r="F518" s="26" t="s">
        <v>130</v>
      </c>
      <c r="G518" s="35" t="s">
        <v>14</v>
      </c>
      <c r="H518" s="38">
        <v>75</v>
      </c>
      <c r="I518" s="38">
        <v>75</v>
      </c>
      <c r="J518" s="38">
        <f>I518/H518*100</f>
        <v>100</v>
      </c>
      <c r="K518" s="65"/>
      <c r="L518" s="28"/>
      <c r="M518" s="27"/>
      <c r="N518" s="126"/>
    </row>
    <row r="519" spans="1:14" ht="105.75" customHeight="1" x14ac:dyDescent="0.25">
      <c r="A519" s="52"/>
      <c r="B519" s="93"/>
      <c r="C519" s="96"/>
      <c r="D519" s="53"/>
      <c r="E519" s="27" t="s">
        <v>15</v>
      </c>
      <c r="F519" s="26" t="s">
        <v>226</v>
      </c>
      <c r="G519" s="35" t="s">
        <v>43</v>
      </c>
      <c r="H519" s="38">
        <v>1830</v>
      </c>
      <c r="I519" s="38">
        <v>2141</v>
      </c>
      <c r="J519" s="38">
        <f t="shared" si="36"/>
        <v>116.99453551912569</v>
      </c>
      <c r="K519" s="36">
        <f t="shared" si="38"/>
        <v>116.99453551912569</v>
      </c>
      <c r="L519" s="26" t="s">
        <v>197</v>
      </c>
      <c r="M519" s="27" t="s">
        <v>75</v>
      </c>
      <c r="N519" s="127"/>
    </row>
    <row r="520" spans="1:14" ht="30" x14ac:dyDescent="0.25">
      <c r="A520" s="52"/>
      <c r="B520" s="93"/>
      <c r="C520" s="84" t="s">
        <v>63</v>
      </c>
      <c r="D520" s="51" t="s">
        <v>2</v>
      </c>
      <c r="E520" s="27" t="s">
        <v>13</v>
      </c>
      <c r="F520" s="28"/>
      <c r="G520" s="35"/>
      <c r="H520" s="38"/>
      <c r="I520" s="38"/>
      <c r="J520" s="38"/>
      <c r="K520" s="36">
        <f>(K492+K506+K509+K513+K517+K503)/6</f>
        <v>100</v>
      </c>
      <c r="L520" s="28"/>
      <c r="M520" s="35"/>
      <c r="N520" s="50"/>
    </row>
    <row r="521" spans="1:14" ht="30" x14ac:dyDescent="0.25">
      <c r="A521" s="53"/>
      <c r="B521" s="94"/>
      <c r="C521" s="85"/>
      <c r="D521" s="53"/>
      <c r="E521" s="27" t="s">
        <v>15</v>
      </c>
      <c r="F521" s="28"/>
      <c r="G521" s="35"/>
      <c r="H521" s="38"/>
      <c r="I521" s="38"/>
      <c r="J521" s="38"/>
      <c r="K521" s="36">
        <f>(J494+J495+J496+J497+J498+J499+J505+J512+J515+J516+J519+J511+J500+J501+J502+J508)/16</f>
        <v>57.583107124386395</v>
      </c>
      <c r="L521" s="28"/>
      <c r="M521" s="35"/>
      <c r="N521" s="50"/>
    </row>
    <row r="522" spans="1:14" ht="48.75" customHeight="1" x14ac:dyDescent="0.25">
      <c r="A522" s="51">
        <v>26</v>
      </c>
      <c r="B522" s="92" t="s">
        <v>61</v>
      </c>
      <c r="C522" s="123" t="s">
        <v>123</v>
      </c>
      <c r="D522" s="82" t="s">
        <v>2</v>
      </c>
      <c r="E522" s="27" t="s">
        <v>13</v>
      </c>
      <c r="F522" s="26" t="s">
        <v>144</v>
      </c>
      <c r="G522" s="35" t="s">
        <v>14</v>
      </c>
      <c r="H522" s="38">
        <v>75</v>
      </c>
      <c r="I522" s="38">
        <v>75</v>
      </c>
      <c r="J522" s="38">
        <f>I522/H522*100</f>
        <v>100</v>
      </c>
      <c r="K522" s="54">
        <f>(J522+J523)/2</f>
        <v>100</v>
      </c>
      <c r="L522" s="28"/>
      <c r="M522" s="27" t="s">
        <v>69</v>
      </c>
      <c r="N522" s="99">
        <f>(K522+K524+K526+K528+K532+K533+K535+K536+K538+K540+K542+K530)/12</f>
        <v>92.963388375611189</v>
      </c>
    </row>
    <row r="523" spans="1:14" ht="30" x14ac:dyDescent="0.25">
      <c r="A523" s="52"/>
      <c r="B523" s="93"/>
      <c r="C523" s="123"/>
      <c r="D523" s="82"/>
      <c r="E523" s="27" t="s">
        <v>13</v>
      </c>
      <c r="F523" s="26" t="s">
        <v>130</v>
      </c>
      <c r="G523" s="35" t="s">
        <v>14</v>
      </c>
      <c r="H523" s="38">
        <v>75</v>
      </c>
      <c r="I523" s="38">
        <v>75</v>
      </c>
      <c r="J523" s="38">
        <f>I523/H523*100</f>
        <v>100</v>
      </c>
      <c r="K523" s="55"/>
      <c r="L523" s="28"/>
      <c r="M523" s="27" t="s">
        <v>69</v>
      </c>
      <c r="N523" s="100"/>
    </row>
    <row r="524" spans="1:14" ht="44.25" customHeight="1" x14ac:dyDescent="0.25">
      <c r="A524" s="52"/>
      <c r="B524" s="93"/>
      <c r="C524" s="123"/>
      <c r="D524" s="82"/>
      <c r="E524" s="77" t="s">
        <v>15</v>
      </c>
      <c r="F524" s="86" t="s">
        <v>33</v>
      </c>
      <c r="G524" s="27" t="s">
        <v>81</v>
      </c>
      <c r="H524" s="38">
        <v>863</v>
      </c>
      <c r="I524" s="38">
        <v>788</v>
      </c>
      <c r="J524" s="38">
        <f t="shared" ref="J524:J568" si="39">I524/H524*100</f>
        <v>91.309385863267664</v>
      </c>
      <c r="K524" s="87">
        <f>(J524+J525)/2</f>
        <v>94.110126387067282</v>
      </c>
      <c r="L524" s="67" t="s">
        <v>145</v>
      </c>
      <c r="M524" s="56" t="s">
        <v>70</v>
      </c>
      <c r="N524" s="100"/>
    </row>
    <row r="525" spans="1:14" ht="57.75" customHeight="1" x14ac:dyDescent="0.25">
      <c r="A525" s="52"/>
      <c r="B525" s="93"/>
      <c r="C525" s="123"/>
      <c r="D525" s="82"/>
      <c r="E525" s="77"/>
      <c r="F525" s="86"/>
      <c r="G525" s="27" t="s">
        <v>22</v>
      </c>
      <c r="H525" s="38">
        <v>8190</v>
      </c>
      <c r="I525" s="38">
        <v>7937</v>
      </c>
      <c r="J525" s="38">
        <f t="shared" si="39"/>
        <v>96.910866910866915</v>
      </c>
      <c r="K525" s="87"/>
      <c r="L525" s="68"/>
      <c r="M525" s="66"/>
      <c r="N525" s="100"/>
    </row>
    <row r="526" spans="1:14" x14ac:dyDescent="0.25">
      <c r="A526" s="52"/>
      <c r="B526" s="93"/>
      <c r="C526" s="123"/>
      <c r="D526" s="82"/>
      <c r="E526" s="56" t="s">
        <v>15</v>
      </c>
      <c r="F526" s="86" t="s">
        <v>36</v>
      </c>
      <c r="G526" s="35" t="s">
        <v>23</v>
      </c>
      <c r="H526" s="38">
        <v>400</v>
      </c>
      <c r="I526" s="38">
        <v>359</v>
      </c>
      <c r="J526" s="38">
        <f t="shared" si="39"/>
        <v>89.75</v>
      </c>
      <c r="K526" s="64">
        <f>(J526+J527)/2</f>
        <v>93.160714285714278</v>
      </c>
      <c r="L526" s="68"/>
      <c r="M526" s="66"/>
      <c r="N526" s="100"/>
    </row>
    <row r="527" spans="1:14" ht="50.25" customHeight="1" x14ac:dyDescent="0.25">
      <c r="A527" s="52"/>
      <c r="B527" s="93"/>
      <c r="C527" s="123"/>
      <c r="D527" s="82"/>
      <c r="E527" s="57"/>
      <c r="F527" s="86"/>
      <c r="G527" s="35" t="s">
        <v>22</v>
      </c>
      <c r="H527" s="38">
        <v>700</v>
      </c>
      <c r="I527" s="38">
        <v>676</v>
      </c>
      <c r="J527" s="38">
        <f t="shared" si="39"/>
        <v>96.571428571428569</v>
      </c>
      <c r="K527" s="65"/>
      <c r="L527" s="68"/>
      <c r="M527" s="57"/>
      <c r="N527" s="100"/>
    </row>
    <row r="528" spans="1:14" ht="20.25" customHeight="1" x14ac:dyDescent="0.25">
      <c r="A528" s="52"/>
      <c r="B528" s="93"/>
      <c r="C528" s="123"/>
      <c r="D528" s="82"/>
      <c r="E528" s="77" t="s">
        <v>15</v>
      </c>
      <c r="F528" s="67" t="s">
        <v>85</v>
      </c>
      <c r="G528" s="35" t="s">
        <v>23</v>
      </c>
      <c r="H528" s="38">
        <v>1650</v>
      </c>
      <c r="I528" s="38">
        <v>904</v>
      </c>
      <c r="J528" s="38">
        <f t="shared" si="39"/>
        <v>54.787878787878782</v>
      </c>
      <c r="K528" s="64">
        <f>(J528+J529)/2</f>
        <v>62.524910118130457</v>
      </c>
      <c r="L528" s="68"/>
      <c r="M528" s="56" t="s">
        <v>71</v>
      </c>
      <c r="N528" s="100"/>
    </row>
    <row r="529" spans="1:14" x14ac:dyDescent="0.25">
      <c r="A529" s="52"/>
      <c r="B529" s="93"/>
      <c r="C529" s="123"/>
      <c r="D529" s="82"/>
      <c r="E529" s="77"/>
      <c r="F529" s="69"/>
      <c r="G529" s="35" t="s">
        <v>22</v>
      </c>
      <c r="H529" s="38">
        <v>649</v>
      </c>
      <c r="I529" s="38">
        <v>456</v>
      </c>
      <c r="J529" s="38">
        <f t="shared" si="39"/>
        <v>70.261941448382132</v>
      </c>
      <c r="K529" s="65"/>
      <c r="L529" s="69"/>
      <c r="M529" s="66"/>
      <c r="N529" s="100"/>
    </row>
    <row r="530" spans="1:14" ht="45" x14ac:dyDescent="0.25">
      <c r="A530" s="52"/>
      <c r="B530" s="93"/>
      <c r="C530" s="95" t="s">
        <v>227</v>
      </c>
      <c r="D530" s="51" t="s">
        <v>2</v>
      </c>
      <c r="E530" s="27" t="s">
        <v>13</v>
      </c>
      <c r="F530" s="31" t="s">
        <v>144</v>
      </c>
      <c r="G530" s="35" t="s">
        <v>14</v>
      </c>
      <c r="H530" s="38">
        <v>75</v>
      </c>
      <c r="I530" s="38">
        <v>75</v>
      </c>
      <c r="J530" s="38">
        <f>I530/H530*100</f>
        <v>100</v>
      </c>
      <c r="K530" s="64">
        <f>(J530+J531)/2</f>
        <v>100</v>
      </c>
      <c r="L530" s="30"/>
      <c r="M530" s="66"/>
      <c r="N530" s="100"/>
    </row>
    <row r="531" spans="1:14" ht="50.25" customHeight="1" x14ac:dyDescent="0.25">
      <c r="A531" s="52"/>
      <c r="B531" s="93"/>
      <c r="C531" s="118"/>
      <c r="D531" s="52"/>
      <c r="E531" s="27" t="s">
        <v>13</v>
      </c>
      <c r="F531" s="31" t="s">
        <v>130</v>
      </c>
      <c r="G531" s="35" t="s">
        <v>14</v>
      </c>
      <c r="H531" s="38">
        <v>75</v>
      </c>
      <c r="I531" s="38">
        <v>75</v>
      </c>
      <c r="J531" s="38">
        <f>I531/H531*100</f>
        <v>100</v>
      </c>
      <c r="K531" s="65"/>
      <c r="L531" s="31"/>
      <c r="M531" s="66"/>
      <c r="N531" s="100"/>
    </row>
    <row r="532" spans="1:14" ht="105" customHeight="1" x14ac:dyDescent="0.25">
      <c r="A532" s="52"/>
      <c r="B532" s="93"/>
      <c r="C532" s="96"/>
      <c r="D532" s="53"/>
      <c r="E532" s="27" t="s">
        <v>15</v>
      </c>
      <c r="F532" s="26" t="s">
        <v>208</v>
      </c>
      <c r="G532" s="35" t="s">
        <v>22</v>
      </c>
      <c r="H532" s="38">
        <v>800</v>
      </c>
      <c r="I532" s="38">
        <v>513</v>
      </c>
      <c r="J532" s="38">
        <f t="shared" si="39"/>
        <v>64.125</v>
      </c>
      <c r="K532" s="38">
        <f>J532</f>
        <v>64.125</v>
      </c>
      <c r="L532" s="31" t="s">
        <v>145</v>
      </c>
      <c r="M532" s="66"/>
      <c r="N532" s="100"/>
    </row>
    <row r="533" spans="1:14" ht="15" customHeight="1" x14ac:dyDescent="0.25">
      <c r="A533" s="52"/>
      <c r="B533" s="93"/>
      <c r="C533" s="95" t="s">
        <v>98</v>
      </c>
      <c r="D533" s="51" t="s">
        <v>2</v>
      </c>
      <c r="E533" s="27" t="s">
        <v>13</v>
      </c>
      <c r="F533" s="26" t="s">
        <v>144</v>
      </c>
      <c r="G533" s="35" t="s">
        <v>14</v>
      </c>
      <c r="H533" s="38">
        <v>75</v>
      </c>
      <c r="I533" s="38">
        <v>75</v>
      </c>
      <c r="J533" s="38">
        <f>I533/H533*100</f>
        <v>100</v>
      </c>
      <c r="K533" s="54">
        <f>(J533+J534)/2</f>
        <v>100</v>
      </c>
      <c r="L533" s="31"/>
      <c r="M533" s="66"/>
      <c r="N533" s="100"/>
    </row>
    <row r="534" spans="1:14" ht="30" x14ac:dyDescent="0.25">
      <c r="A534" s="52"/>
      <c r="B534" s="93"/>
      <c r="C534" s="118"/>
      <c r="D534" s="52"/>
      <c r="E534" s="27" t="s">
        <v>13</v>
      </c>
      <c r="F534" s="26" t="s">
        <v>130</v>
      </c>
      <c r="G534" s="35" t="s">
        <v>14</v>
      </c>
      <c r="H534" s="38">
        <v>75</v>
      </c>
      <c r="I534" s="38">
        <v>75</v>
      </c>
      <c r="J534" s="38">
        <f>I534/H534*100</f>
        <v>100</v>
      </c>
      <c r="K534" s="55"/>
      <c r="L534" s="31"/>
      <c r="M534" s="66"/>
      <c r="N534" s="100"/>
    </row>
    <row r="535" spans="1:14" ht="96.75" customHeight="1" x14ac:dyDescent="0.25">
      <c r="A535" s="52"/>
      <c r="B535" s="93"/>
      <c r="C535" s="96"/>
      <c r="D535" s="53"/>
      <c r="E535" s="27" t="s">
        <v>15</v>
      </c>
      <c r="F535" s="26" t="s">
        <v>98</v>
      </c>
      <c r="G535" s="27" t="s">
        <v>19</v>
      </c>
      <c r="H535" s="38">
        <v>300</v>
      </c>
      <c r="I535" s="38">
        <v>249</v>
      </c>
      <c r="J535" s="38">
        <f t="shared" si="39"/>
        <v>83</v>
      </c>
      <c r="K535" s="38">
        <f>J535</f>
        <v>83</v>
      </c>
      <c r="L535" s="26" t="s">
        <v>174</v>
      </c>
      <c r="M535" s="66"/>
      <c r="N535" s="100"/>
    </row>
    <row r="536" spans="1:14" ht="46.5" customHeight="1" x14ac:dyDescent="0.25">
      <c r="A536" s="52"/>
      <c r="B536" s="93"/>
      <c r="C536" s="95" t="s">
        <v>215</v>
      </c>
      <c r="D536" s="51" t="s">
        <v>2</v>
      </c>
      <c r="E536" s="27" t="s">
        <v>13</v>
      </c>
      <c r="F536" s="26" t="s">
        <v>144</v>
      </c>
      <c r="G536" s="27" t="s">
        <v>14</v>
      </c>
      <c r="H536" s="38">
        <v>75</v>
      </c>
      <c r="I536" s="38">
        <v>75</v>
      </c>
      <c r="J536" s="38">
        <f>I536/H536*100</f>
        <v>100</v>
      </c>
      <c r="K536" s="54">
        <f>(J536+J537)/2</f>
        <v>100</v>
      </c>
      <c r="L536" s="28"/>
      <c r="M536" s="66"/>
      <c r="N536" s="100"/>
    </row>
    <row r="537" spans="1:14" ht="33" customHeight="1" x14ac:dyDescent="0.25">
      <c r="A537" s="52"/>
      <c r="B537" s="93"/>
      <c r="C537" s="118"/>
      <c r="D537" s="52"/>
      <c r="E537" s="27" t="s">
        <v>13</v>
      </c>
      <c r="F537" s="26" t="s">
        <v>130</v>
      </c>
      <c r="G537" s="27" t="s">
        <v>14</v>
      </c>
      <c r="H537" s="38">
        <v>75</v>
      </c>
      <c r="I537" s="38">
        <v>75</v>
      </c>
      <c r="J537" s="38">
        <f>I537/H537*100</f>
        <v>100</v>
      </c>
      <c r="K537" s="55"/>
      <c r="L537" s="28"/>
      <c r="M537" s="66"/>
      <c r="N537" s="100"/>
    </row>
    <row r="538" spans="1:14" ht="30" x14ac:dyDescent="0.25">
      <c r="A538" s="52"/>
      <c r="B538" s="93"/>
      <c r="C538" s="118"/>
      <c r="D538" s="52"/>
      <c r="E538" s="27" t="s">
        <v>15</v>
      </c>
      <c r="F538" s="26" t="s">
        <v>228</v>
      </c>
      <c r="G538" s="35" t="s">
        <v>24</v>
      </c>
      <c r="H538" s="38">
        <v>3400</v>
      </c>
      <c r="I538" s="38">
        <v>4797</v>
      </c>
      <c r="J538" s="38">
        <f t="shared" si="39"/>
        <v>141.08823529411765</v>
      </c>
      <c r="K538" s="64">
        <f>(J538+J539)/2</f>
        <v>117.49048442906575</v>
      </c>
      <c r="L538" s="28"/>
      <c r="M538" s="66"/>
      <c r="N538" s="100"/>
    </row>
    <row r="539" spans="1:14" ht="30" x14ac:dyDescent="0.25">
      <c r="A539" s="52"/>
      <c r="B539" s="93"/>
      <c r="C539" s="96"/>
      <c r="D539" s="53"/>
      <c r="E539" s="27" t="s">
        <v>15</v>
      </c>
      <c r="F539" s="28" t="s">
        <v>41</v>
      </c>
      <c r="G539" s="35" t="s">
        <v>24</v>
      </c>
      <c r="H539" s="38">
        <v>5780</v>
      </c>
      <c r="I539" s="38">
        <v>5427</v>
      </c>
      <c r="J539" s="38">
        <f t="shared" si="39"/>
        <v>93.892733564013838</v>
      </c>
      <c r="K539" s="65"/>
      <c r="L539" s="28"/>
      <c r="M539" s="66"/>
      <c r="N539" s="100"/>
    </row>
    <row r="540" spans="1:14" ht="45.75" customHeight="1" x14ac:dyDescent="0.25">
      <c r="A540" s="52"/>
      <c r="B540" s="93"/>
      <c r="C540" s="95" t="s">
        <v>42</v>
      </c>
      <c r="D540" s="51" t="s">
        <v>2</v>
      </c>
      <c r="E540" s="27" t="s">
        <v>13</v>
      </c>
      <c r="F540" s="26" t="s">
        <v>144</v>
      </c>
      <c r="G540" s="35" t="s">
        <v>14</v>
      </c>
      <c r="H540" s="38">
        <v>75</v>
      </c>
      <c r="I540" s="38">
        <v>75</v>
      </c>
      <c r="J540" s="38">
        <f>I540/H540*100</f>
        <v>100</v>
      </c>
      <c r="K540" s="64">
        <f>(J540+J541)/2</f>
        <v>100</v>
      </c>
      <c r="L540" s="28"/>
      <c r="M540" s="66"/>
      <c r="N540" s="100"/>
    </row>
    <row r="541" spans="1:14" ht="38.25" customHeight="1" x14ac:dyDescent="0.25">
      <c r="A541" s="52"/>
      <c r="B541" s="93"/>
      <c r="C541" s="133"/>
      <c r="D541" s="52"/>
      <c r="E541" s="27" t="s">
        <v>13</v>
      </c>
      <c r="F541" s="26" t="s">
        <v>130</v>
      </c>
      <c r="G541" s="35" t="s">
        <v>14</v>
      </c>
      <c r="H541" s="38">
        <v>75</v>
      </c>
      <c r="I541" s="38">
        <v>75</v>
      </c>
      <c r="J541" s="38">
        <f>I541/H541*100</f>
        <v>100</v>
      </c>
      <c r="K541" s="65"/>
      <c r="L541" s="28"/>
      <c r="M541" s="66"/>
      <c r="N541" s="100"/>
    </row>
    <row r="542" spans="1:14" ht="120" x14ac:dyDescent="0.25">
      <c r="A542" s="52"/>
      <c r="B542" s="93"/>
      <c r="C542" s="134"/>
      <c r="D542" s="53"/>
      <c r="E542" s="27" t="s">
        <v>15</v>
      </c>
      <c r="F542" s="26" t="s">
        <v>226</v>
      </c>
      <c r="G542" s="35" t="s">
        <v>43</v>
      </c>
      <c r="H542" s="38">
        <v>696</v>
      </c>
      <c r="I542" s="38">
        <v>704</v>
      </c>
      <c r="J542" s="38">
        <f t="shared" si="39"/>
        <v>101.14942528735634</v>
      </c>
      <c r="K542" s="38">
        <f>J542</f>
        <v>101.14942528735634</v>
      </c>
      <c r="L542" s="26"/>
      <c r="M542" s="57"/>
      <c r="N542" s="101"/>
    </row>
    <row r="543" spans="1:14" ht="15" customHeight="1" x14ac:dyDescent="0.25">
      <c r="A543" s="52"/>
      <c r="B543" s="93"/>
      <c r="C543" s="84" t="s">
        <v>63</v>
      </c>
      <c r="D543" s="51" t="s">
        <v>2</v>
      </c>
      <c r="E543" s="27" t="s">
        <v>13</v>
      </c>
      <c r="F543" s="28"/>
      <c r="G543" s="35"/>
      <c r="H543" s="38"/>
      <c r="I543" s="38"/>
      <c r="J543" s="38"/>
      <c r="K543" s="38">
        <f>(K522+K533+K536+K540+K530)/5</f>
        <v>100</v>
      </c>
      <c r="L543" s="28"/>
      <c r="M543" s="35"/>
      <c r="N543" s="50"/>
    </row>
    <row r="544" spans="1:14" ht="30" x14ac:dyDescent="0.25">
      <c r="A544" s="53"/>
      <c r="B544" s="94"/>
      <c r="C544" s="85"/>
      <c r="D544" s="53"/>
      <c r="E544" s="27" t="s">
        <v>15</v>
      </c>
      <c r="F544" s="28"/>
      <c r="G544" s="35"/>
      <c r="H544" s="38"/>
      <c r="I544" s="38"/>
      <c r="J544" s="38"/>
      <c r="K544" s="38">
        <f>(J524+J525+J526+J527+J528+J529+J532+J535+J538+J539+J542)/11</f>
        <v>89.349717793391989</v>
      </c>
      <c r="L544" s="28"/>
      <c r="M544" s="35"/>
      <c r="N544" s="50"/>
    </row>
    <row r="545" spans="1:14" ht="45" x14ac:dyDescent="0.25">
      <c r="A545" s="51">
        <v>27</v>
      </c>
      <c r="B545" s="89" t="s">
        <v>62</v>
      </c>
      <c r="C545" s="70" t="s">
        <v>137</v>
      </c>
      <c r="D545" s="51" t="s">
        <v>2</v>
      </c>
      <c r="E545" s="27" t="s">
        <v>13</v>
      </c>
      <c r="F545" s="26" t="s">
        <v>144</v>
      </c>
      <c r="G545" s="35" t="s">
        <v>14</v>
      </c>
      <c r="H545" s="38">
        <v>75</v>
      </c>
      <c r="I545" s="38">
        <v>75</v>
      </c>
      <c r="J545" s="38">
        <f>I545/H545*100</f>
        <v>100</v>
      </c>
      <c r="K545" s="54">
        <f>(J545+J546)/2</f>
        <v>100</v>
      </c>
      <c r="L545" s="28"/>
      <c r="M545" s="27" t="s">
        <v>69</v>
      </c>
      <c r="N545" s="99">
        <f>(K545+K547+K549+K551+K553+K555+K556+K559+K560+K562+K563+K565+K566+K568+K557)/15</f>
        <v>99.629093589841489</v>
      </c>
    </row>
    <row r="546" spans="1:14" ht="30" x14ac:dyDescent="0.25">
      <c r="A546" s="52"/>
      <c r="B546" s="90"/>
      <c r="C546" s="71"/>
      <c r="D546" s="52"/>
      <c r="E546" s="27" t="s">
        <v>13</v>
      </c>
      <c r="F546" s="26" t="s">
        <v>130</v>
      </c>
      <c r="G546" s="35" t="s">
        <v>14</v>
      </c>
      <c r="H546" s="38">
        <v>75</v>
      </c>
      <c r="I546" s="38">
        <v>75</v>
      </c>
      <c r="J546" s="38">
        <f>I546/H546*100</f>
        <v>100</v>
      </c>
      <c r="K546" s="55"/>
      <c r="L546" s="28"/>
      <c r="M546" s="27" t="s">
        <v>69</v>
      </c>
      <c r="N546" s="100"/>
    </row>
    <row r="547" spans="1:14" ht="48" customHeight="1" x14ac:dyDescent="0.25">
      <c r="A547" s="52"/>
      <c r="B547" s="90"/>
      <c r="C547" s="71"/>
      <c r="D547" s="52"/>
      <c r="E547" s="77" t="s">
        <v>15</v>
      </c>
      <c r="F547" s="86" t="s">
        <v>33</v>
      </c>
      <c r="G547" s="27" t="s">
        <v>81</v>
      </c>
      <c r="H547" s="38">
        <v>1170</v>
      </c>
      <c r="I547" s="38">
        <v>932</v>
      </c>
      <c r="J547" s="38">
        <f>I547/H547*100</f>
        <v>79.658119658119659</v>
      </c>
      <c r="K547" s="64">
        <f>(J547+J548)/2</f>
        <v>81.147741147741144</v>
      </c>
      <c r="L547" s="67" t="s">
        <v>145</v>
      </c>
      <c r="M547" s="56" t="s">
        <v>70</v>
      </c>
      <c r="N547" s="100"/>
    </row>
    <row r="548" spans="1:14" ht="59.25" customHeight="1" x14ac:dyDescent="0.25">
      <c r="A548" s="52"/>
      <c r="B548" s="90"/>
      <c r="C548" s="71"/>
      <c r="D548" s="52"/>
      <c r="E548" s="77"/>
      <c r="F548" s="86"/>
      <c r="G548" s="27" t="s">
        <v>22</v>
      </c>
      <c r="H548" s="38">
        <v>8190</v>
      </c>
      <c r="I548" s="38">
        <v>6768</v>
      </c>
      <c r="J548" s="38">
        <f t="shared" si="39"/>
        <v>82.637362637362628</v>
      </c>
      <c r="K548" s="83"/>
      <c r="L548" s="68"/>
      <c r="M548" s="66"/>
      <c r="N548" s="100"/>
    </row>
    <row r="549" spans="1:14" ht="23.25" customHeight="1" x14ac:dyDescent="0.25">
      <c r="A549" s="52"/>
      <c r="B549" s="90"/>
      <c r="C549" s="71"/>
      <c r="D549" s="52"/>
      <c r="E549" s="77" t="s">
        <v>15</v>
      </c>
      <c r="F549" s="86" t="s">
        <v>36</v>
      </c>
      <c r="G549" s="35" t="s">
        <v>23</v>
      </c>
      <c r="H549" s="38">
        <v>490</v>
      </c>
      <c r="I549" s="38">
        <v>423</v>
      </c>
      <c r="J549" s="38">
        <f t="shared" si="39"/>
        <v>86.326530612244895</v>
      </c>
      <c r="K549" s="64">
        <f>(J549+J550)/2</f>
        <v>95.997366688610924</v>
      </c>
      <c r="L549" s="68"/>
      <c r="M549" s="66"/>
      <c r="N549" s="100"/>
    </row>
    <row r="550" spans="1:14" ht="33.75" customHeight="1" x14ac:dyDescent="0.25">
      <c r="A550" s="52"/>
      <c r="B550" s="90"/>
      <c r="C550" s="71"/>
      <c r="D550" s="52"/>
      <c r="E550" s="77"/>
      <c r="F550" s="86"/>
      <c r="G550" s="35" t="s">
        <v>22</v>
      </c>
      <c r="H550" s="38">
        <v>2170</v>
      </c>
      <c r="I550" s="38">
        <v>2293</v>
      </c>
      <c r="J550" s="38">
        <f t="shared" si="39"/>
        <v>105.66820276497695</v>
      </c>
      <c r="K550" s="65"/>
      <c r="L550" s="69"/>
      <c r="M550" s="57"/>
      <c r="N550" s="100"/>
    </row>
    <row r="551" spans="1:14" ht="21.75" customHeight="1" x14ac:dyDescent="0.25">
      <c r="A551" s="52"/>
      <c r="B551" s="90"/>
      <c r="C551" s="71"/>
      <c r="D551" s="52"/>
      <c r="E551" s="77" t="s">
        <v>15</v>
      </c>
      <c r="F551" s="97" t="s">
        <v>37</v>
      </c>
      <c r="G551" s="35" t="s">
        <v>23</v>
      </c>
      <c r="H551" s="38">
        <v>4390</v>
      </c>
      <c r="I551" s="38">
        <v>4510</v>
      </c>
      <c r="J551" s="38">
        <f t="shared" si="39"/>
        <v>102.73348519362186</v>
      </c>
      <c r="K551" s="64">
        <f>(J551+J552)/2</f>
        <v>100.3779785518671</v>
      </c>
      <c r="L551" s="28"/>
      <c r="M551" s="56" t="s">
        <v>71</v>
      </c>
      <c r="N551" s="100"/>
    </row>
    <row r="552" spans="1:14" ht="20.25" customHeight="1" x14ac:dyDescent="0.25">
      <c r="A552" s="52"/>
      <c r="B552" s="90"/>
      <c r="C552" s="71"/>
      <c r="D552" s="52"/>
      <c r="E552" s="77"/>
      <c r="F552" s="98"/>
      <c r="G552" s="35" t="s">
        <v>22</v>
      </c>
      <c r="H552" s="38">
        <v>4450</v>
      </c>
      <c r="I552" s="38">
        <v>4362</v>
      </c>
      <c r="J552" s="38">
        <f t="shared" si="39"/>
        <v>98.022471910112358</v>
      </c>
      <c r="K552" s="65"/>
      <c r="L552" s="28"/>
      <c r="M552" s="57"/>
      <c r="N552" s="100"/>
    </row>
    <row r="553" spans="1:14" x14ac:dyDescent="0.25">
      <c r="A553" s="52"/>
      <c r="B553" s="90"/>
      <c r="C553" s="71"/>
      <c r="D553" s="52"/>
      <c r="E553" s="77" t="s">
        <v>15</v>
      </c>
      <c r="F553" s="86" t="s">
        <v>85</v>
      </c>
      <c r="G553" s="35" t="s">
        <v>23</v>
      </c>
      <c r="H553" s="38">
        <v>2713</v>
      </c>
      <c r="I553" s="38">
        <v>2522</v>
      </c>
      <c r="J553" s="38">
        <f>I553/H553*100</f>
        <v>92.959823074087723</v>
      </c>
      <c r="K553" s="64">
        <f>(J553+J554)/2</f>
        <v>102.31104610168767</v>
      </c>
      <c r="L553" s="67"/>
      <c r="M553" s="77" t="s">
        <v>71</v>
      </c>
      <c r="N553" s="100"/>
    </row>
    <row r="554" spans="1:14" ht="30" customHeight="1" x14ac:dyDescent="0.25">
      <c r="A554" s="52"/>
      <c r="B554" s="90"/>
      <c r="C554" s="71"/>
      <c r="D554" s="52"/>
      <c r="E554" s="77"/>
      <c r="F554" s="86"/>
      <c r="G554" s="35" t="s">
        <v>22</v>
      </c>
      <c r="H554" s="38">
        <v>1895</v>
      </c>
      <c r="I554" s="38">
        <v>2116</v>
      </c>
      <c r="J554" s="38">
        <f t="shared" si="39"/>
        <v>111.66226912928761</v>
      </c>
      <c r="K554" s="65"/>
      <c r="L554" s="69"/>
      <c r="M554" s="77"/>
      <c r="N554" s="100"/>
    </row>
    <row r="555" spans="1:14" ht="45" x14ac:dyDescent="0.25">
      <c r="A555" s="52"/>
      <c r="B555" s="90"/>
      <c r="C555" s="71"/>
      <c r="D555" s="52"/>
      <c r="E555" s="27" t="s">
        <v>15</v>
      </c>
      <c r="F555" s="26" t="s">
        <v>187</v>
      </c>
      <c r="G555" s="35" t="s">
        <v>22</v>
      </c>
      <c r="H555" s="38">
        <v>300</v>
      </c>
      <c r="I555" s="38">
        <v>301</v>
      </c>
      <c r="J555" s="38">
        <f t="shared" si="39"/>
        <v>100.33333333333334</v>
      </c>
      <c r="K555" s="34">
        <f t="shared" ref="K555:K568" si="40">J555</f>
        <v>100.33333333333334</v>
      </c>
      <c r="L555" s="31"/>
      <c r="M555" s="77"/>
      <c r="N555" s="100"/>
    </row>
    <row r="556" spans="1:14" ht="30" x14ac:dyDescent="0.25">
      <c r="A556" s="52"/>
      <c r="B556" s="90"/>
      <c r="C556" s="72"/>
      <c r="D556" s="53"/>
      <c r="E556" s="27" t="s">
        <v>15</v>
      </c>
      <c r="F556" s="26" t="s">
        <v>47</v>
      </c>
      <c r="G556" s="35" t="s">
        <v>22</v>
      </c>
      <c r="H556" s="38">
        <v>3525</v>
      </c>
      <c r="I556" s="38">
        <v>3527</v>
      </c>
      <c r="J556" s="38">
        <f>I556/H556*100</f>
        <v>100.05673758865248</v>
      </c>
      <c r="K556" s="38">
        <f t="shared" si="40"/>
        <v>100.05673758865248</v>
      </c>
      <c r="L556" s="31"/>
      <c r="M556" s="77"/>
      <c r="N556" s="100"/>
    </row>
    <row r="557" spans="1:14" ht="28.5" customHeight="1" x14ac:dyDescent="0.25">
      <c r="A557" s="52"/>
      <c r="B557" s="90"/>
      <c r="C557" s="70" t="s">
        <v>216</v>
      </c>
      <c r="D557" s="51" t="s">
        <v>2</v>
      </c>
      <c r="E557" s="27" t="s">
        <v>13</v>
      </c>
      <c r="F557" s="26" t="s">
        <v>144</v>
      </c>
      <c r="G557" s="35" t="s">
        <v>14</v>
      </c>
      <c r="H557" s="38">
        <v>75</v>
      </c>
      <c r="I557" s="38">
        <v>75</v>
      </c>
      <c r="J557" s="38">
        <f>I557/H557*100</f>
        <v>100</v>
      </c>
      <c r="K557" s="54">
        <f>(J557+J558)/2</f>
        <v>100</v>
      </c>
      <c r="L557" s="31"/>
      <c r="M557" s="77"/>
      <c r="N557" s="100"/>
    </row>
    <row r="558" spans="1:14" ht="30" x14ac:dyDescent="0.25">
      <c r="A558" s="52"/>
      <c r="B558" s="90"/>
      <c r="C558" s="71"/>
      <c r="D558" s="52"/>
      <c r="E558" s="27" t="s">
        <v>13</v>
      </c>
      <c r="F558" s="26" t="s">
        <v>130</v>
      </c>
      <c r="G558" s="35" t="s">
        <v>14</v>
      </c>
      <c r="H558" s="38">
        <v>75</v>
      </c>
      <c r="I558" s="38">
        <v>75</v>
      </c>
      <c r="J558" s="38">
        <f>I558/H558*100</f>
        <v>100</v>
      </c>
      <c r="K558" s="55"/>
      <c r="L558" s="31"/>
      <c r="M558" s="77"/>
      <c r="N558" s="100"/>
    </row>
    <row r="559" spans="1:14" ht="113.25" customHeight="1" x14ac:dyDescent="0.25">
      <c r="A559" s="52"/>
      <c r="B559" s="90"/>
      <c r="C559" s="72"/>
      <c r="D559" s="53"/>
      <c r="E559" s="27" t="s">
        <v>15</v>
      </c>
      <c r="F559" s="26" t="s">
        <v>229</v>
      </c>
      <c r="G559" s="35" t="s">
        <v>22</v>
      </c>
      <c r="H559" s="38">
        <v>1000</v>
      </c>
      <c r="I559" s="38">
        <v>1316</v>
      </c>
      <c r="J559" s="38">
        <f t="shared" si="39"/>
        <v>131.6</v>
      </c>
      <c r="K559" s="38">
        <f t="shared" si="40"/>
        <v>131.6</v>
      </c>
      <c r="L559" s="26" t="s">
        <v>241</v>
      </c>
      <c r="M559" s="77"/>
      <c r="N559" s="100"/>
    </row>
    <row r="560" spans="1:14" ht="45" x14ac:dyDescent="0.25">
      <c r="A560" s="52"/>
      <c r="B560" s="90"/>
      <c r="C560" s="70" t="s">
        <v>98</v>
      </c>
      <c r="D560" s="51" t="s">
        <v>2</v>
      </c>
      <c r="E560" s="27" t="s">
        <v>13</v>
      </c>
      <c r="F560" s="26" t="s">
        <v>144</v>
      </c>
      <c r="G560" s="35" t="s">
        <v>14</v>
      </c>
      <c r="H560" s="38">
        <v>75</v>
      </c>
      <c r="I560" s="38">
        <v>75</v>
      </c>
      <c r="J560" s="38">
        <f t="shared" si="39"/>
        <v>100</v>
      </c>
      <c r="K560" s="54">
        <f>(J560+J561)/2</f>
        <v>100</v>
      </c>
      <c r="L560" s="26"/>
      <c r="M560" s="77"/>
      <c r="N560" s="100"/>
    </row>
    <row r="561" spans="1:14" ht="38.25" customHeight="1" x14ac:dyDescent="0.25">
      <c r="A561" s="52"/>
      <c r="B561" s="90"/>
      <c r="C561" s="71"/>
      <c r="D561" s="52"/>
      <c r="E561" s="27" t="s">
        <v>13</v>
      </c>
      <c r="F561" s="26" t="s">
        <v>130</v>
      </c>
      <c r="G561" s="35" t="s">
        <v>14</v>
      </c>
      <c r="H561" s="38">
        <v>75</v>
      </c>
      <c r="I561" s="38">
        <v>75</v>
      </c>
      <c r="J561" s="38">
        <f t="shared" si="39"/>
        <v>100</v>
      </c>
      <c r="K561" s="55"/>
      <c r="L561" s="26"/>
      <c r="M561" s="77"/>
      <c r="N561" s="100"/>
    </row>
    <row r="562" spans="1:14" ht="88.5" customHeight="1" x14ac:dyDescent="0.25">
      <c r="A562" s="52"/>
      <c r="B562" s="90"/>
      <c r="C562" s="72"/>
      <c r="D562" s="53"/>
      <c r="E562" s="27" t="s">
        <v>15</v>
      </c>
      <c r="F562" s="26" t="s">
        <v>98</v>
      </c>
      <c r="G562" s="27" t="s">
        <v>19</v>
      </c>
      <c r="H562" s="38">
        <v>270</v>
      </c>
      <c r="I562" s="38">
        <v>223</v>
      </c>
      <c r="J562" s="38">
        <f t="shared" si="39"/>
        <v>82.592592592592595</v>
      </c>
      <c r="K562" s="38">
        <f>J562</f>
        <v>82.592592592592595</v>
      </c>
      <c r="L562" s="26" t="s">
        <v>174</v>
      </c>
      <c r="M562" s="77"/>
      <c r="N562" s="100"/>
    </row>
    <row r="563" spans="1:14" ht="60" customHeight="1" x14ac:dyDescent="0.25">
      <c r="A563" s="52"/>
      <c r="B563" s="90"/>
      <c r="C563" s="70" t="s">
        <v>230</v>
      </c>
      <c r="D563" s="51" t="s">
        <v>2</v>
      </c>
      <c r="E563" s="27" t="s">
        <v>13</v>
      </c>
      <c r="F563" s="26" t="s">
        <v>144</v>
      </c>
      <c r="G563" s="27" t="s">
        <v>14</v>
      </c>
      <c r="H563" s="38">
        <v>75</v>
      </c>
      <c r="I563" s="38">
        <v>75</v>
      </c>
      <c r="J563" s="38">
        <f t="shared" si="39"/>
        <v>100</v>
      </c>
      <c r="K563" s="54">
        <f>(J563+J564)/2</f>
        <v>100</v>
      </c>
      <c r="L563" s="26"/>
      <c r="M563" s="77"/>
      <c r="N563" s="100"/>
    </row>
    <row r="564" spans="1:14" ht="38.25" customHeight="1" x14ac:dyDescent="0.25">
      <c r="A564" s="52"/>
      <c r="B564" s="90"/>
      <c r="C564" s="71"/>
      <c r="D564" s="52"/>
      <c r="E564" s="27" t="s">
        <v>13</v>
      </c>
      <c r="F564" s="26" t="s">
        <v>130</v>
      </c>
      <c r="G564" s="27" t="s">
        <v>14</v>
      </c>
      <c r="H564" s="38">
        <v>75</v>
      </c>
      <c r="I564" s="38">
        <v>75</v>
      </c>
      <c r="J564" s="38">
        <f t="shared" si="39"/>
        <v>100</v>
      </c>
      <c r="K564" s="55"/>
      <c r="L564" s="26"/>
      <c r="M564" s="77"/>
      <c r="N564" s="100"/>
    </row>
    <row r="565" spans="1:14" ht="38.25" customHeight="1" x14ac:dyDescent="0.25">
      <c r="A565" s="52"/>
      <c r="B565" s="90"/>
      <c r="C565" s="72"/>
      <c r="D565" s="53"/>
      <c r="E565" s="27" t="s">
        <v>15</v>
      </c>
      <c r="F565" s="26" t="s">
        <v>231</v>
      </c>
      <c r="G565" s="35" t="s">
        <v>24</v>
      </c>
      <c r="H565" s="38">
        <v>3400</v>
      </c>
      <c r="I565" s="38">
        <v>3378</v>
      </c>
      <c r="J565" s="38">
        <f t="shared" si="39"/>
        <v>99.352941176470594</v>
      </c>
      <c r="K565" s="34">
        <f t="shared" si="40"/>
        <v>99.352941176470594</v>
      </c>
      <c r="L565" s="28"/>
      <c r="M565" s="77"/>
      <c r="N565" s="100"/>
    </row>
    <row r="566" spans="1:14" ht="45" x14ac:dyDescent="0.25">
      <c r="A566" s="52"/>
      <c r="B566" s="90"/>
      <c r="C566" s="70" t="s">
        <v>42</v>
      </c>
      <c r="D566" s="51" t="s">
        <v>2</v>
      </c>
      <c r="E566" s="27" t="s">
        <v>13</v>
      </c>
      <c r="F566" s="26" t="s">
        <v>144</v>
      </c>
      <c r="G566" s="35" t="s">
        <v>14</v>
      </c>
      <c r="H566" s="38">
        <v>75</v>
      </c>
      <c r="I566" s="38">
        <v>75</v>
      </c>
      <c r="J566" s="38">
        <f t="shared" si="39"/>
        <v>100</v>
      </c>
      <c r="K566" s="64">
        <f>(J566+J567)/2</f>
        <v>100</v>
      </c>
      <c r="L566" s="28"/>
      <c r="M566" s="27"/>
      <c r="N566" s="100"/>
    </row>
    <row r="567" spans="1:14" ht="55.5" customHeight="1" x14ac:dyDescent="0.25">
      <c r="A567" s="52"/>
      <c r="B567" s="90"/>
      <c r="C567" s="124"/>
      <c r="D567" s="52"/>
      <c r="E567" s="27" t="s">
        <v>13</v>
      </c>
      <c r="F567" s="26" t="s">
        <v>130</v>
      </c>
      <c r="G567" s="35" t="s">
        <v>14</v>
      </c>
      <c r="H567" s="38">
        <v>75</v>
      </c>
      <c r="I567" s="38">
        <v>75</v>
      </c>
      <c r="J567" s="38">
        <f t="shared" si="39"/>
        <v>100</v>
      </c>
      <c r="K567" s="65"/>
      <c r="L567" s="28"/>
      <c r="M567" s="27"/>
      <c r="N567" s="100"/>
    </row>
    <row r="568" spans="1:14" ht="120" x14ac:dyDescent="0.25">
      <c r="A568" s="52"/>
      <c r="B568" s="90"/>
      <c r="C568" s="85"/>
      <c r="D568" s="53"/>
      <c r="E568" s="27" t="s">
        <v>15</v>
      </c>
      <c r="F568" s="26" t="s">
        <v>226</v>
      </c>
      <c r="G568" s="35" t="s">
        <v>43</v>
      </c>
      <c r="H568" s="38">
        <v>750</v>
      </c>
      <c r="I568" s="38">
        <v>755</v>
      </c>
      <c r="J568" s="38">
        <f t="shared" si="39"/>
        <v>100.66666666666666</v>
      </c>
      <c r="K568" s="38">
        <f t="shared" si="40"/>
        <v>100.66666666666666</v>
      </c>
      <c r="L568" s="28"/>
      <c r="M568" s="27" t="s">
        <v>75</v>
      </c>
      <c r="N568" s="101"/>
    </row>
    <row r="569" spans="1:14" ht="30" x14ac:dyDescent="0.25">
      <c r="A569" s="52"/>
      <c r="B569" s="90"/>
      <c r="C569" s="84" t="s">
        <v>63</v>
      </c>
      <c r="D569" s="51" t="s">
        <v>2</v>
      </c>
      <c r="E569" s="27" t="s">
        <v>13</v>
      </c>
      <c r="F569" s="28"/>
      <c r="G569" s="35"/>
      <c r="H569" s="38"/>
      <c r="I569" s="38"/>
      <c r="J569" s="38"/>
      <c r="K569" s="38">
        <f>(K545+K560+K563+K566+K557)/5</f>
        <v>100</v>
      </c>
      <c r="L569" s="28"/>
      <c r="M569" s="35"/>
      <c r="N569" s="50"/>
    </row>
    <row r="570" spans="1:14" ht="30" x14ac:dyDescent="0.25">
      <c r="A570" s="53"/>
      <c r="B570" s="91"/>
      <c r="C570" s="85"/>
      <c r="D570" s="53"/>
      <c r="E570" s="27" t="s">
        <v>15</v>
      </c>
      <c r="F570" s="28"/>
      <c r="G570" s="35"/>
      <c r="H570" s="38"/>
      <c r="I570" s="38"/>
      <c r="J570" s="38"/>
      <c r="K570" s="38">
        <f>(J547+J548+J549+J550+J551+J552+J553+J554+J559+J562+J565+J568+J556+J555)/14</f>
        <v>98.162181166966405</v>
      </c>
      <c r="L570" s="28"/>
      <c r="M570" s="35"/>
      <c r="N570" s="50"/>
    </row>
    <row r="571" spans="1:14" ht="50.25" customHeight="1" x14ac:dyDescent="0.25">
      <c r="A571" s="51">
        <v>28</v>
      </c>
      <c r="B571" s="56" t="s">
        <v>93</v>
      </c>
      <c r="C571" s="70" t="s">
        <v>138</v>
      </c>
      <c r="D571" s="51" t="s">
        <v>2</v>
      </c>
      <c r="E571" s="27" t="s">
        <v>13</v>
      </c>
      <c r="F571" s="26" t="s">
        <v>144</v>
      </c>
      <c r="G571" s="35" t="s">
        <v>14</v>
      </c>
      <c r="H571" s="38">
        <v>75</v>
      </c>
      <c r="I571" s="38">
        <v>75</v>
      </c>
      <c r="J571" s="38">
        <f>I571/H571*100</f>
        <v>100</v>
      </c>
      <c r="K571" s="54">
        <f>(J571+J572)/2</f>
        <v>100</v>
      </c>
      <c r="L571" s="28"/>
      <c r="M571" s="27" t="s">
        <v>69</v>
      </c>
      <c r="N571" s="102">
        <f>(K571+K573+K575+K577+K579+K581+K582+K583+K584+K585+K589+K590+K592+K593+K595+K596+K598+K587)/18</f>
        <v>104.96419225657033</v>
      </c>
    </row>
    <row r="572" spans="1:14" ht="30" x14ac:dyDescent="0.25">
      <c r="A572" s="52"/>
      <c r="B572" s="66"/>
      <c r="C572" s="71"/>
      <c r="D572" s="52"/>
      <c r="E572" s="27" t="s">
        <v>13</v>
      </c>
      <c r="F572" s="26" t="s">
        <v>130</v>
      </c>
      <c r="G572" s="35" t="s">
        <v>14</v>
      </c>
      <c r="H572" s="38">
        <v>75</v>
      </c>
      <c r="I572" s="38">
        <v>75</v>
      </c>
      <c r="J572" s="38">
        <f>I572/H572*100</f>
        <v>100</v>
      </c>
      <c r="K572" s="55"/>
      <c r="L572" s="28"/>
      <c r="M572" s="27" t="s">
        <v>69</v>
      </c>
      <c r="N572" s="103"/>
    </row>
    <row r="573" spans="1:14" x14ac:dyDescent="0.25">
      <c r="A573" s="52"/>
      <c r="B573" s="66"/>
      <c r="C573" s="71"/>
      <c r="D573" s="52"/>
      <c r="E573" s="77" t="s">
        <v>15</v>
      </c>
      <c r="F573" s="86" t="s">
        <v>33</v>
      </c>
      <c r="G573" s="27" t="s">
        <v>23</v>
      </c>
      <c r="H573" s="38">
        <v>2052</v>
      </c>
      <c r="I573" s="38">
        <v>2121</v>
      </c>
      <c r="J573" s="38">
        <f t="shared" ref="J573:J576" si="41">I573/H573*100</f>
        <v>103.36257309941521</v>
      </c>
      <c r="K573" s="87">
        <f>(J573+J574)/2</f>
        <v>103.0522542916431</v>
      </c>
      <c r="L573" s="67"/>
      <c r="M573" s="56" t="s">
        <v>70</v>
      </c>
      <c r="N573" s="103"/>
    </row>
    <row r="574" spans="1:14" ht="119.25" customHeight="1" x14ac:dyDescent="0.25">
      <c r="A574" s="52"/>
      <c r="B574" s="66"/>
      <c r="C574" s="71"/>
      <c r="D574" s="52"/>
      <c r="E574" s="77"/>
      <c r="F574" s="86"/>
      <c r="G574" s="27" t="s">
        <v>82</v>
      </c>
      <c r="H574" s="38">
        <v>15500</v>
      </c>
      <c r="I574" s="38">
        <v>15925</v>
      </c>
      <c r="J574" s="38">
        <f t="shared" si="41"/>
        <v>102.74193548387096</v>
      </c>
      <c r="K574" s="87"/>
      <c r="L574" s="69"/>
      <c r="M574" s="66"/>
      <c r="N574" s="103"/>
    </row>
    <row r="575" spans="1:14" x14ac:dyDescent="0.25">
      <c r="A575" s="52"/>
      <c r="B575" s="66"/>
      <c r="C575" s="71"/>
      <c r="D575" s="52"/>
      <c r="E575" s="56" t="s">
        <v>15</v>
      </c>
      <c r="F575" s="86" t="s">
        <v>36</v>
      </c>
      <c r="G575" s="35" t="s">
        <v>23</v>
      </c>
      <c r="H575" s="38">
        <v>2200</v>
      </c>
      <c r="I575" s="38">
        <v>2373</v>
      </c>
      <c r="J575" s="38">
        <f t="shared" si="41"/>
        <v>107.86363636363636</v>
      </c>
      <c r="K575" s="64">
        <f>(J575+J576)/2</f>
        <v>107.41269484705239</v>
      </c>
      <c r="L575" s="67"/>
      <c r="M575" s="66"/>
      <c r="N575" s="103"/>
    </row>
    <row r="576" spans="1:14" x14ac:dyDescent="0.25">
      <c r="A576" s="52"/>
      <c r="B576" s="66"/>
      <c r="C576" s="71"/>
      <c r="D576" s="52"/>
      <c r="E576" s="57"/>
      <c r="F576" s="86"/>
      <c r="G576" s="35" t="s">
        <v>22</v>
      </c>
      <c r="H576" s="38">
        <v>2327</v>
      </c>
      <c r="I576" s="38">
        <v>2489</v>
      </c>
      <c r="J576" s="38">
        <f t="shared" si="41"/>
        <v>106.96175333046843</v>
      </c>
      <c r="K576" s="65"/>
      <c r="L576" s="69"/>
      <c r="M576" s="57"/>
      <c r="N576" s="103"/>
    </row>
    <row r="577" spans="1:14" ht="45" customHeight="1" x14ac:dyDescent="0.25">
      <c r="A577" s="52"/>
      <c r="B577" s="66"/>
      <c r="C577" s="71"/>
      <c r="D577" s="52"/>
      <c r="E577" s="77" t="s">
        <v>15</v>
      </c>
      <c r="F577" s="97" t="s">
        <v>37</v>
      </c>
      <c r="G577" s="35" t="s">
        <v>23</v>
      </c>
      <c r="H577" s="38">
        <v>5000</v>
      </c>
      <c r="I577" s="38">
        <v>5024</v>
      </c>
      <c r="J577" s="38">
        <f>I577/H577*100</f>
        <v>100.47999999999999</v>
      </c>
      <c r="K577" s="64">
        <f>(J577+J578)/2</f>
        <v>100.2754609929078</v>
      </c>
      <c r="L577" s="67"/>
      <c r="M577" s="56" t="s">
        <v>70</v>
      </c>
      <c r="N577" s="103"/>
    </row>
    <row r="578" spans="1:14" x14ac:dyDescent="0.25">
      <c r="A578" s="52"/>
      <c r="B578" s="66"/>
      <c r="C578" s="71"/>
      <c r="D578" s="52"/>
      <c r="E578" s="77"/>
      <c r="F578" s="98"/>
      <c r="G578" s="35" t="s">
        <v>22</v>
      </c>
      <c r="H578" s="38">
        <v>11280</v>
      </c>
      <c r="I578" s="38">
        <v>11288</v>
      </c>
      <c r="J578" s="38">
        <f>I578/H578*100</f>
        <v>100.0709219858156</v>
      </c>
      <c r="K578" s="65"/>
      <c r="L578" s="69"/>
      <c r="M578" s="57"/>
      <c r="N578" s="103"/>
    </row>
    <row r="579" spans="1:14" ht="24.75" customHeight="1" x14ac:dyDescent="0.25">
      <c r="A579" s="52"/>
      <c r="B579" s="66"/>
      <c r="C579" s="71"/>
      <c r="D579" s="52"/>
      <c r="E579" s="77" t="s">
        <v>15</v>
      </c>
      <c r="F579" s="86" t="s">
        <v>85</v>
      </c>
      <c r="G579" s="35" t="s">
        <v>23</v>
      </c>
      <c r="H579" s="38">
        <v>825</v>
      </c>
      <c r="I579" s="38">
        <v>1120</v>
      </c>
      <c r="J579" s="38">
        <f t="shared" ref="J579:J595" si="42">I579/H579*100</f>
        <v>135.75757575757578</v>
      </c>
      <c r="K579" s="64">
        <f>(J579+J580)/2</f>
        <v>135.45819642205186</v>
      </c>
      <c r="L579" s="67" t="s">
        <v>252</v>
      </c>
      <c r="M579" s="56" t="s">
        <v>70</v>
      </c>
      <c r="N579" s="103"/>
    </row>
    <row r="580" spans="1:14" ht="32.25" customHeight="1" x14ac:dyDescent="0.25">
      <c r="A580" s="52"/>
      <c r="B580" s="66"/>
      <c r="C580" s="71"/>
      <c r="D580" s="52"/>
      <c r="E580" s="77"/>
      <c r="F580" s="86"/>
      <c r="G580" s="35" t="s">
        <v>22</v>
      </c>
      <c r="H580" s="38">
        <v>913</v>
      </c>
      <c r="I580" s="38">
        <v>1234</v>
      </c>
      <c r="J580" s="38">
        <f t="shared" si="42"/>
        <v>135.15881708652793</v>
      </c>
      <c r="K580" s="65"/>
      <c r="L580" s="69"/>
      <c r="M580" s="66"/>
      <c r="N580" s="103"/>
    </row>
    <row r="581" spans="1:14" ht="45" customHeight="1" x14ac:dyDescent="0.25">
      <c r="A581" s="52"/>
      <c r="B581" s="66"/>
      <c r="C581" s="71"/>
      <c r="D581" s="52"/>
      <c r="E581" s="27" t="s">
        <v>15</v>
      </c>
      <c r="F581" s="11" t="s">
        <v>47</v>
      </c>
      <c r="G581" s="35" t="s">
        <v>22</v>
      </c>
      <c r="H581" s="38">
        <v>7050</v>
      </c>
      <c r="I581" s="38">
        <v>7399</v>
      </c>
      <c r="J581" s="38">
        <f t="shared" si="42"/>
        <v>104.95035460992908</v>
      </c>
      <c r="K581" s="38">
        <f>J581</f>
        <v>104.95035460992908</v>
      </c>
      <c r="L581" s="49"/>
      <c r="M581" s="66"/>
      <c r="N581" s="103"/>
    </row>
    <row r="582" spans="1:14" ht="45" x14ac:dyDescent="0.25">
      <c r="A582" s="52"/>
      <c r="B582" s="66"/>
      <c r="C582" s="71"/>
      <c r="D582" s="52"/>
      <c r="E582" s="27" t="s">
        <v>15</v>
      </c>
      <c r="F582" s="26" t="s">
        <v>109</v>
      </c>
      <c r="G582" s="35" t="s">
        <v>22</v>
      </c>
      <c r="H582" s="38">
        <v>500</v>
      </c>
      <c r="I582" s="38">
        <v>500</v>
      </c>
      <c r="J582" s="38">
        <f t="shared" si="42"/>
        <v>100</v>
      </c>
      <c r="K582" s="38">
        <f>J582</f>
        <v>100</v>
      </c>
      <c r="L582" s="31"/>
      <c r="M582" s="66"/>
      <c r="N582" s="103"/>
    </row>
    <row r="583" spans="1:14" ht="45" customHeight="1" x14ac:dyDescent="0.25">
      <c r="A583" s="52"/>
      <c r="B583" s="66"/>
      <c r="C583" s="71"/>
      <c r="D583" s="52"/>
      <c r="E583" s="27" t="s">
        <v>15</v>
      </c>
      <c r="F583" s="26" t="s">
        <v>133</v>
      </c>
      <c r="G583" s="35" t="s">
        <v>22</v>
      </c>
      <c r="H583" s="38">
        <v>783</v>
      </c>
      <c r="I583" s="38">
        <v>980</v>
      </c>
      <c r="J583" s="38">
        <f t="shared" si="42"/>
        <v>125.15964240102171</v>
      </c>
      <c r="K583" s="38">
        <f>J583</f>
        <v>125.15964240102171</v>
      </c>
      <c r="L583" s="31" t="s">
        <v>253</v>
      </c>
      <c r="M583" s="66"/>
      <c r="N583" s="103"/>
    </row>
    <row r="584" spans="1:14" ht="30" x14ac:dyDescent="0.25">
      <c r="A584" s="52"/>
      <c r="B584" s="66"/>
      <c r="C584" s="71"/>
      <c r="D584" s="52"/>
      <c r="E584" s="27" t="s">
        <v>15</v>
      </c>
      <c r="F584" s="26" t="s">
        <v>108</v>
      </c>
      <c r="G584" s="35" t="s">
        <v>22</v>
      </c>
      <c r="H584" s="38">
        <v>1240</v>
      </c>
      <c r="I584" s="38">
        <v>1354</v>
      </c>
      <c r="J584" s="38">
        <f t="shared" si="42"/>
        <v>109.19354838709678</v>
      </c>
      <c r="K584" s="38">
        <f>J584</f>
        <v>109.19354838709678</v>
      </c>
      <c r="L584" s="31"/>
      <c r="M584" s="66"/>
      <c r="N584" s="103"/>
    </row>
    <row r="585" spans="1:14" x14ac:dyDescent="0.25">
      <c r="A585" s="52"/>
      <c r="B585" s="66"/>
      <c r="C585" s="71"/>
      <c r="D585" s="52"/>
      <c r="E585" s="56" t="s">
        <v>15</v>
      </c>
      <c r="F585" s="67" t="s">
        <v>106</v>
      </c>
      <c r="G585" s="35" t="s">
        <v>23</v>
      </c>
      <c r="H585" s="38">
        <v>1233</v>
      </c>
      <c r="I585" s="38">
        <v>1239</v>
      </c>
      <c r="J585" s="38">
        <f t="shared" si="42"/>
        <v>100.48661800486617</v>
      </c>
      <c r="K585" s="54">
        <f>(J585+J586)/2</f>
        <v>100.79075425790754</v>
      </c>
      <c r="L585" s="31"/>
      <c r="M585" s="66"/>
      <c r="N585" s="103"/>
    </row>
    <row r="586" spans="1:14" x14ac:dyDescent="0.25">
      <c r="A586" s="52"/>
      <c r="B586" s="66"/>
      <c r="C586" s="72"/>
      <c r="D586" s="53"/>
      <c r="E586" s="57"/>
      <c r="F586" s="69"/>
      <c r="G586" s="35" t="s">
        <v>22</v>
      </c>
      <c r="H586" s="38">
        <v>274</v>
      </c>
      <c r="I586" s="38">
        <v>277</v>
      </c>
      <c r="J586" s="38">
        <f t="shared" si="42"/>
        <v>101.09489051094891</v>
      </c>
      <c r="K586" s="55"/>
      <c r="L586" s="31"/>
      <c r="M586" s="66"/>
      <c r="N586" s="103"/>
    </row>
    <row r="587" spans="1:14" ht="45" x14ac:dyDescent="0.25">
      <c r="A587" s="52"/>
      <c r="B587" s="66"/>
      <c r="C587" s="70" t="s">
        <v>216</v>
      </c>
      <c r="D587" s="51" t="s">
        <v>2</v>
      </c>
      <c r="E587" s="25" t="s">
        <v>13</v>
      </c>
      <c r="F587" s="31" t="s">
        <v>144</v>
      </c>
      <c r="G587" s="35" t="s">
        <v>14</v>
      </c>
      <c r="H587" s="38">
        <v>75</v>
      </c>
      <c r="I587" s="38">
        <v>75</v>
      </c>
      <c r="J587" s="38">
        <f>I587/H587*100</f>
        <v>100</v>
      </c>
      <c r="K587" s="54">
        <f>(J587+J588)/2</f>
        <v>100</v>
      </c>
      <c r="L587" s="31"/>
      <c r="M587" s="66"/>
      <c r="N587" s="103"/>
    </row>
    <row r="588" spans="1:14" ht="30" x14ac:dyDescent="0.25">
      <c r="A588" s="52"/>
      <c r="B588" s="66"/>
      <c r="C588" s="71"/>
      <c r="D588" s="52"/>
      <c r="E588" s="25" t="s">
        <v>13</v>
      </c>
      <c r="F588" s="31" t="s">
        <v>130</v>
      </c>
      <c r="G588" s="35" t="s">
        <v>14</v>
      </c>
      <c r="H588" s="38">
        <v>75</v>
      </c>
      <c r="I588" s="38">
        <v>75</v>
      </c>
      <c r="J588" s="38">
        <f>I588/H588*100</f>
        <v>100</v>
      </c>
      <c r="K588" s="55"/>
      <c r="L588" s="31"/>
      <c r="M588" s="66"/>
      <c r="N588" s="103"/>
    </row>
    <row r="589" spans="1:14" ht="93" customHeight="1" x14ac:dyDescent="0.25">
      <c r="A589" s="52"/>
      <c r="B589" s="66"/>
      <c r="C589" s="72"/>
      <c r="D589" s="53"/>
      <c r="E589" s="27" t="s">
        <v>15</v>
      </c>
      <c r="F589" s="26" t="s">
        <v>232</v>
      </c>
      <c r="G589" s="35" t="s">
        <v>22</v>
      </c>
      <c r="H589" s="38">
        <v>1100</v>
      </c>
      <c r="I589" s="38">
        <v>1112</v>
      </c>
      <c r="J589" s="38">
        <f t="shared" si="42"/>
        <v>101.09090909090909</v>
      </c>
      <c r="K589" s="38">
        <f>J589</f>
        <v>101.09090909090909</v>
      </c>
      <c r="L589" s="26"/>
      <c r="M589" s="66"/>
      <c r="N589" s="103"/>
    </row>
    <row r="590" spans="1:14" ht="45" x14ac:dyDescent="0.25">
      <c r="A590" s="52"/>
      <c r="B590" s="66"/>
      <c r="C590" s="70" t="s">
        <v>233</v>
      </c>
      <c r="D590" s="51" t="s">
        <v>2</v>
      </c>
      <c r="E590" s="27" t="s">
        <v>13</v>
      </c>
      <c r="F590" s="26" t="s">
        <v>144</v>
      </c>
      <c r="G590" s="35" t="s">
        <v>14</v>
      </c>
      <c r="H590" s="38">
        <v>75</v>
      </c>
      <c r="I590" s="38">
        <v>75</v>
      </c>
      <c r="J590" s="38">
        <f>I590/H590*100</f>
        <v>100</v>
      </c>
      <c r="K590" s="54">
        <f>(J590+J591)/2</f>
        <v>100</v>
      </c>
      <c r="L590" s="31"/>
      <c r="M590" s="66"/>
      <c r="N590" s="103"/>
    </row>
    <row r="591" spans="1:14" ht="30" x14ac:dyDescent="0.25">
      <c r="A591" s="52"/>
      <c r="B591" s="66"/>
      <c r="C591" s="71"/>
      <c r="D591" s="52"/>
      <c r="E591" s="27" t="s">
        <v>13</v>
      </c>
      <c r="F591" s="26" t="s">
        <v>130</v>
      </c>
      <c r="G591" s="35" t="s">
        <v>14</v>
      </c>
      <c r="H591" s="38">
        <v>75</v>
      </c>
      <c r="I591" s="38">
        <v>75</v>
      </c>
      <c r="J591" s="38">
        <f>I591/H591*100</f>
        <v>100</v>
      </c>
      <c r="K591" s="55"/>
      <c r="L591" s="31"/>
      <c r="M591" s="66"/>
      <c r="N591" s="103"/>
    </row>
    <row r="592" spans="1:14" ht="90" x14ac:dyDescent="0.25">
      <c r="A592" s="52"/>
      <c r="B592" s="66"/>
      <c r="C592" s="72"/>
      <c r="D592" s="53"/>
      <c r="E592" s="27" t="s">
        <v>15</v>
      </c>
      <c r="F592" s="26" t="s">
        <v>98</v>
      </c>
      <c r="G592" s="27" t="s">
        <v>19</v>
      </c>
      <c r="H592" s="38">
        <v>587</v>
      </c>
      <c r="I592" s="38">
        <v>587</v>
      </c>
      <c r="J592" s="38">
        <f t="shared" si="42"/>
        <v>100</v>
      </c>
      <c r="K592" s="38">
        <f>J592</f>
        <v>100</v>
      </c>
      <c r="L592" s="31"/>
      <c r="M592" s="66"/>
      <c r="N592" s="103"/>
    </row>
    <row r="593" spans="1:14" ht="45" x14ac:dyDescent="0.25">
      <c r="A593" s="52"/>
      <c r="B593" s="66"/>
      <c r="C593" s="70" t="s">
        <v>234</v>
      </c>
      <c r="D593" s="51" t="s">
        <v>2</v>
      </c>
      <c r="E593" s="27" t="s">
        <v>13</v>
      </c>
      <c r="F593" s="26" t="s">
        <v>144</v>
      </c>
      <c r="G593" s="27" t="s">
        <v>14</v>
      </c>
      <c r="H593" s="38">
        <v>75</v>
      </c>
      <c r="I593" s="38">
        <v>75</v>
      </c>
      <c r="J593" s="38">
        <f>I593/H593*100</f>
        <v>100</v>
      </c>
      <c r="K593" s="54">
        <f>(J593+J594)/2</f>
        <v>100</v>
      </c>
      <c r="L593" s="31"/>
      <c r="M593" s="66"/>
      <c r="N593" s="103"/>
    </row>
    <row r="594" spans="1:14" ht="30" x14ac:dyDescent="0.25">
      <c r="A594" s="52"/>
      <c r="B594" s="66"/>
      <c r="C594" s="71"/>
      <c r="D594" s="52"/>
      <c r="E594" s="27" t="s">
        <v>13</v>
      </c>
      <c r="F594" s="26" t="s">
        <v>130</v>
      </c>
      <c r="G594" s="27" t="s">
        <v>14</v>
      </c>
      <c r="H594" s="38">
        <v>75</v>
      </c>
      <c r="I594" s="38">
        <v>75</v>
      </c>
      <c r="J594" s="38">
        <f>I594/H594*100</f>
        <v>100</v>
      </c>
      <c r="K594" s="55"/>
      <c r="L594" s="31"/>
      <c r="M594" s="66"/>
      <c r="N594" s="103"/>
    </row>
    <row r="595" spans="1:14" ht="30" x14ac:dyDescent="0.25">
      <c r="A595" s="52"/>
      <c r="B595" s="66"/>
      <c r="C595" s="72"/>
      <c r="D595" s="53"/>
      <c r="E595" s="27" t="s">
        <v>15</v>
      </c>
      <c r="F595" s="26" t="s">
        <v>235</v>
      </c>
      <c r="G595" s="35" t="s">
        <v>24</v>
      </c>
      <c r="H595" s="38">
        <v>8500</v>
      </c>
      <c r="I595" s="38">
        <v>8540</v>
      </c>
      <c r="J595" s="38">
        <f t="shared" si="42"/>
        <v>100.47058823529412</v>
      </c>
      <c r="K595" s="34">
        <f>J595</f>
        <v>100.47058823529412</v>
      </c>
      <c r="L595" s="28"/>
      <c r="M595" s="66"/>
      <c r="N595" s="103"/>
    </row>
    <row r="596" spans="1:14" ht="45" x14ac:dyDescent="0.25">
      <c r="A596" s="52"/>
      <c r="B596" s="66"/>
      <c r="C596" s="70" t="s">
        <v>236</v>
      </c>
      <c r="D596" s="51" t="s">
        <v>2</v>
      </c>
      <c r="E596" s="27" t="s">
        <v>13</v>
      </c>
      <c r="F596" s="26" t="s">
        <v>144</v>
      </c>
      <c r="G596" s="35" t="s">
        <v>14</v>
      </c>
      <c r="H596" s="38">
        <v>75</v>
      </c>
      <c r="I596" s="38">
        <v>75</v>
      </c>
      <c r="J596" s="38">
        <f>I596/H596*100</f>
        <v>100</v>
      </c>
      <c r="K596" s="64">
        <f>(J596+J597)/2</f>
        <v>100</v>
      </c>
      <c r="L596" s="28"/>
      <c r="M596" s="66"/>
      <c r="N596" s="103"/>
    </row>
    <row r="597" spans="1:14" ht="30" x14ac:dyDescent="0.25">
      <c r="A597" s="52"/>
      <c r="B597" s="66"/>
      <c r="C597" s="71"/>
      <c r="D597" s="52"/>
      <c r="E597" s="27" t="s">
        <v>13</v>
      </c>
      <c r="F597" s="26" t="s">
        <v>130</v>
      </c>
      <c r="G597" s="35" t="s">
        <v>14</v>
      </c>
      <c r="H597" s="38">
        <v>75</v>
      </c>
      <c r="I597" s="38">
        <v>75</v>
      </c>
      <c r="J597" s="38">
        <f>I597/H597*100</f>
        <v>100</v>
      </c>
      <c r="K597" s="65"/>
      <c r="L597" s="28"/>
      <c r="M597" s="57"/>
      <c r="N597" s="103"/>
    </row>
    <row r="598" spans="1:14" ht="120" x14ac:dyDescent="0.25">
      <c r="A598" s="52"/>
      <c r="B598" s="66"/>
      <c r="C598" s="72"/>
      <c r="D598" s="53"/>
      <c r="E598" s="27" t="s">
        <v>15</v>
      </c>
      <c r="F598" s="26" t="s">
        <v>211</v>
      </c>
      <c r="G598" s="35" t="s">
        <v>43</v>
      </c>
      <c r="H598" s="38">
        <v>4730</v>
      </c>
      <c r="I598" s="38">
        <v>4801</v>
      </c>
      <c r="J598" s="38">
        <f t="shared" ref="J598:J615" si="43">I598/H598*100</f>
        <v>101.50105708245243</v>
      </c>
      <c r="K598" s="38">
        <f>J598</f>
        <v>101.50105708245243</v>
      </c>
      <c r="L598" s="26"/>
      <c r="M598" s="27" t="s">
        <v>75</v>
      </c>
      <c r="N598" s="104"/>
    </row>
    <row r="599" spans="1:14" ht="30" x14ac:dyDescent="0.25">
      <c r="A599" s="52"/>
      <c r="B599" s="66"/>
      <c r="C599" s="84" t="s">
        <v>63</v>
      </c>
      <c r="D599" s="35" t="s">
        <v>2</v>
      </c>
      <c r="E599" s="27" t="s">
        <v>13</v>
      </c>
      <c r="F599" s="35"/>
      <c r="G599" s="35"/>
      <c r="H599" s="38"/>
      <c r="I599" s="38"/>
      <c r="J599" s="38"/>
      <c r="K599" s="38">
        <f>(K571+K590+K593+K596+K587)/5</f>
        <v>100</v>
      </c>
      <c r="L599" s="28"/>
      <c r="M599" s="35"/>
      <c r="N599" s="50"/>
    </row>
    <row r="600" spans="1:14" ht="30" x14ac:dyDescent="0.25">
      <c r="A600" s="53"/>
      <c r="B600" s="57"/>
      <c r="C600" s="85"/>
      <c r="D600" s="35"/>
      <c r="E600" s="27" t="s">
        <v>15</v>
      </c>
      <c r="F600" s="35"/>
      <c r="G600" s="35"/>
      <c r="H600" s="38"/>
      <c r="I600" s="38"/>
      <c r="J600" s="38"/>
      <c r="K600" s="38">
        <f>(J573+J574+J575+J576+J577+J578+J579+J580+J581+J582+J583+J584+J585+J586+J589+J592+J595+J598)/18</f>
        <v>107.57471230165714</v>
      </c>
      <c r="L600" s="28"/>
      <c r="M600" s="35"/>
      <c r="N600" s="50"/>
    </row>
    <row r="601" spans="1:14" ht="45" x14ac:dyDescent="0.25">
      <c r="A601" s="51">
        <v>29</v>
      </c>
      <c r="B601" s="56" t="s">
        <v>139</v>
      </c>
      <c r="C601" s="70" t="s">
        <v>42</v>
      </c>
      <c r="D601" s="51" t="s">
        <v>2</v>
      </c>
      <c r="E601" s="21" t="s">
        <v>13</v>
      </c>
      <c r="F601" s="30" t="s">
        <v>144</v>
      </c>
      <c r="G601" s="21" t="s">
        <v>14</v>
      </c>
      <c r="H601" s="32">
        <v>75</v>
      </c>
      <c r="I601" s="32">
        <v>75</v>
      </c>
      <c r="J601" s="32">
        <f>I601/H601*100</f>
        <v>100</v>
      </c>
      <c r="K601" s="54">
        <f>(J601+J602)/2</f>
        <v>100</v>
      </c>
      <c r="L601" s="28"/>
      <c r="M601" s="35"/>
      <c r="N601" s="144">
        <f>(K601+K603+K604+K605)/4</f>
        <v>100</v>
      </c>
    </row>
    <row r="602" spans="1:14" ht="30" x14ac:dyDescent="0.25">
      <c r="A602" s="52"/>
      <c r="B602" s="66"/>
      <c r="C602" s="71"/>
      <c r="D602" s="52"/>
      <c r="E602" s="21" t="s">
        <v>13</v>
      </c>
      <c r="F602" s="30" t="s">
        <v>130</v>
      </c>
      <c r="G602" s="21" t="s">
        <v>14</v>
      </c>
      <c r="H602" s="32">
        <v>75</v>
      </c>
      <c r="I602" s="32">
        <v>75</v>
      </c>
      <c r="J602" s="32">
        <f>I602/H602*100</f>
        <v>100</v>
      </c>
      <c r="K602" s="55"/>
      <c r="L602" s="28"/>
      <c r="M602" s="35"/>
      <c r="N602" s="145"/>
    </row>
    <row r="603" spans="1:14" ht="114" customHeight="1" x14ac:dyDescent="0.25">
      <c r="A603" s="52"/>
      <c r="B603" s="66"/>
      <c r="C603" s="72"/>
      <c r="D603" s="53"/>
      <c r="E603" s="27" t="s">
        <v>15</v>
      </c>
      <c r="F603" s="26" t="s">
        <v>211</v>
      </c>
      <c r="G603" s="35" t="s">
        <v>43</v>
      </c>
      <c r="H603" s="38">
        <v>3925</v>
      </c>
      <c r="I603" s="38">
        <v>3925</v>
      </c>
      <c r="J603" s="38">
        <f t="shared" si="43"/>
        <v>100</v>
      </c>
      <c r="K603" s="38">
        <f>J603</f>
        <v>100</v>
      </c>
      <c r="L603" s="146"/>
      <c r="M603" s="56" t="s">
        <v>75</v>
      </c>
      <c r="N603" s="145"/>
    </row>
    <row r="604" spans="1:14" ht="63" customHeight="1" x14ac:dyDescent="0.25">
      <c r="A604" s="52"/>
      <c r="B604" s="66"/>
      <c r="C604" s="70" t="s">
        <v>237</v>
      </c>
      <c r="D604" s="51" t="s">
        <v>25</v>
      </c>
      <c r="E604" s="27" t="s">
        <v>13</v>
      </c>
      <c r="F604" s="26" t="s">
        <v>144</v>
      </c>
      <c r="G604" s="35" t="s">
        <v>14</v>
      </c>
      <c r="H604" s="38">
        <v>75</v>
      </c>
      <c r="I604" s="38">
        <v>75</v>
      </c>
      <c r="J604" s="38">
        <v>100</v>
      </c>
      <c r="K604" s="38">
        <v>100</v>
      </c>
      <c r="L604" s="146"/>
      <c r="M604" s="66"/>
      <c r="N604" s="145"/>
    </row>
    <row r="605" spans="1:14" ht="105" x14ac:dyDescent="0.25">
      <c r="A605" s="52"/>
      <c r="B605" s="66"/>
      <c r="C605" s="72"/>
      <c r="D605" s="53"/>
      <c r="E605" s="27" t="s">
        <v>15</v>
      </c>
      <c r="F605" s="26" t="s">
        <v>237</v>
      </c>
      <c r="G605" s="35" t="s">
        <v>25</v>
      </c>
      <c r="H605" s="38">
        <v>1</v>
      </c>
      <c r="I605" s="38">
        <v>1</v>
      </c>
      <c r="J605" s="38">
        <f t="shared" si="43"/>
        <v>100</v>
      </c>
      <c r="K605" s="38">
        <f>J605</f>
        <v>100</v>
      </c>
      <c r="L605" s="28"/>
      <c r="M605" s="57"/>
      <c r="N605" s="147"/>
    </row>
    <row r="606" spans="1:14" ht="30" x14ac:dyDescent="0.25">
      <c r="A606" s="52"/>
      <c r="B606" s="66"/>
      <c r="C606" s="84" t="s">
        <v>63</v>
      </c>
      <c r="D606" s="35" t="s">
        <v>2</v>
      </c>
      <c r="E606" s="27" t="s">
        <v>13</v>
      </c>
      <c r="F606" s="26"/>
      <c r="G606" s="35"/>
      <c r="H606" s="38"/>
      <c r="I606" s="38"/>
      <c r="J606" s="38"/>
      <c r="K606" s="38">
        <f>(K601+K604)/2</f>
        <v>100</v>
      </c>
      <c r="L606" s="28"/>
      <c r="M606" s="35"/>
      <c r="N606" s="50"/>
    </row>
    <row r="607" spans="1:14" ht="30" x14ac:dyDescent="0.25">
      <c r="A607" s="53"/>
      <c r="B607" s="57"/>
      <c r="C607" s="85"/>
      <c r="D607" s="35"/>
      <c r="E607" s="27" t="s">
        <v>15</v>
      </c>
      <c r="F607" s="35"/>
      <c r="G607" s="35"/>
      <c r="H607" s="38"/>
      <c r="I607" s="38"/>
      <c r="J607" s="38"/>
      <c r="K607" s="38">
        <f>(K603+K605)/2</f>
        <v>100</v>
      </c>
      <c r="L607" s="28"/>
      <c r="M607" s="35"/>
      <c r="N607" s="50"/>
    </row>
    <row r="608" spans="1:14" ht="45" x14ac:dyDescent="0.25">
      <c r="A608" s="51">
        <v>30</v>
      </c>
      <c r="B608" s="58" t="s">
        <v>110</v>
      </c>
      <c r="C608" s="81" t="s">
        <v>128</v>
      </c>
      <c r="D608" s="51" t="s">
        <v>2</v>
      </c>
      <c r="E608" s="21" t="s">
        <v>13</v>
      </c>
      <c r="F608" s="30" t="s">
        <v>144</v>
      </c>
      <c r="G608" s="21" t="s">
        <v>14</v>
      </c>
      <c r="H608" s="32">
        <v>75</v>
      </c>
      <c r="I608" s="32">
        <v>75</v>
      </c>
      <c r="J608" s="32">
        <f>I608/H608*100</f>
        <v>100</v>
      </c>
      <c r="K608" s="54">
        <f>(J608+J609)/2</f>
        <v>100</v>
      </c>
      <c r="L608" s="28"/>
      <c r="M608" s="56" t="s">
        <v>79</v>
      </c>
      <c r="N608" s="64">
        <f>(K608+K610)/2</f>
        <v>100</v>
      </c>
    </row>
    <row r="609" spans="1:14" ht="30" x14ac:dyDescent="0.25">
      <c r="A609" s="52"/>
      <c r="B609" s="59"/>
      <c r="C609" s="81"/>
      <c r="D609" s="52"/>
      <c r="E609" s="21" t="s">
        <v>13</v>
      </c>
      <c r="F609" s="30" t="s">
        <v>130</v>
      </c>
      <c r="G609" s="21" t="s">
        <v>14</v>
      </c>
      <c r="H609" s="32">
        <v>75</v>
      </c>
      <c r="I609" s="32">
        <v>75</v>
      </c>
      <c r="J609" s="32">
        <f>I609/H609*100</f>
        <v>100</v>
      </c>
      <c r="K609" s="55"/>
      <c r="L609" s="28"/>
      <c r="M609" s="57"/>
      <c r="N609" s="83"/>
    </row>
    <row r="610" spans="1:14" ht="30" x14ac:dyDescent="0.25">
      <c r="A610" s="52"/>
      <c r="B610" s="59"/>
      <c r="C610" s="81"/>
      <c r="D610" s="52"/>
      <c r="E610" s="27" t="s">
        <v>15</v>
      </c>
      <c r="F610" s="26" t="s">
        <v>18</v>
      </c>
      <c r="G610" s="27" t="s">
        <v>19</v>
      </c>
      <c r="H610" s="38">
        <v>298</v>
      </c>
      <c r="I610" s="38">
        <v>298</v>
      </c>
      <c r="J610" s="38">
        <f t="shared" si="43"/>
        <v>100</v>
      </c>
      <c r="K610" s="38">
        <f>J610</f>
        <v>100</v>
      </c>
      <c r="L610" s="28"/>
      <c r="M610" s="27" t="s">
        <v>80</v>
      </c>
      <c r="N610" s="83"/>
    </row>
    <row r="611" spans="1:14" ht="30" x14ac:dyDescent="0.25">
      <c r="A611" s="52"/>
      <c r="B611" s="59"/>
      <c r="C611" s="84" t="s">
        <v>63</v>
      </c>
      <c r="D611" s="52"/>
      <c r="E611" s="27" t="s">
        <v>13</v>
      </c>
      <c r="F611" s="35"/>
      <c r="G611" s="21"/>
      <c r="H611" s="32"/>
      <c r="I611" s="32"/>
      <c r="J611" s="32"/>
      <c r="K611" s="32">
        <f>K608</f>
        <v>100</v>
      </c>
      <c r="L611" s="19"/>
      <c r="M611" s="27"/>
      <c r="N611" s="83"/>
    </row>
    <row r="612" spans="1:14" ht="30" x14ac:dyDescent="0.25">
      <c r="A612" s="53"/>
      <c r="B612" s="60"/>
      <c r="C612" s="85"/>
      <c r="D612" s="53"/>
      <c r="E612" s="27" t="s">
        <v>15</v>
      </c>
      <c r="F612" s="35"/>
      <c r="G612" s="21"/>
      <c r="H612" s="32"/>
      <c r="I612" s="32"/>
      <c r="J612" s="32"/>
      <c r="K612" s="32">
        <f>K610</f>
        <v>100</v>
      </c>
      <c r="L612" s="19"/>
      <c r="M612" s="27"/>
      <c r="N612" s="65"/>
    </row>
    <row r="613" spans="1:14" ht="45" x14ac:dyDescent="0.25">
      <c r="A613" s="51">
        <v>31</v>
      </c>
      <c r="B613" s="51" t="s">
        <v>99</v>
      </c>
      <c r="C613" s="70" t="s">
        <v>245</v>
      </c>
      <c r="D613" s="51" t="s">
        <v>2</v>
      </c>
      <c r="E613" s="21" t="s">
        <v>13</v>
      </c>
      <c r="F613" s="30" t="s">
        <v>144</v>
      </c>
      <c r="G613" s="21" t="s">
        <v>14</v>
      </c>
      <c r="H613" s="32">
        <v>75</v>
      </c>
      <c r="I613" s="32">
        <v>75</v>
      </c>
      <c r="J613" s="32">
        <v>100</v>
      </c>
      <c r="K613" s="54">
        <f>(J613+J614)/2</f>
        <v>100</v>
      </c>
      <c r="L613" s="19"/>
      <c r="M613" s="56" t="s">
        <v>71</v>
      </c>
      <c r="N613" s="54">
        <f>(K613+K615+K616+K618)/4</f>
        <v>100.12765522875817</v>
      </c>
    </row>
    <row r="614" spans="1:14" ht="30" x14ac:dyDescent="0.25">
      <c r="A614" s="52"/>
      <c r="B614" s="52"/>
      <c r="C614" s="71"/>
      <c r="D614" s="52"/>
      <c r="E614" s="21" t="s">
        <v>13</v>
      </c>
      <c r="F614" s="30" t="s">
        <v>130</v>
      </c>
      <c r="G614" s="21" t="s">
        <v>14</v>
      </c>
      <c r="H614" s="32">
        <v>75</v>
      </c>
      <c r="I614" s="32">
        <v>75</v>
      </c>
      <c r="J614" s="32">
        <v>100</v>
      </c>
      <c r="K614" s="55"/>
      <c r="L614" s="19"/>
      <c r="M614" s="66"/>
      <c r="N614" s="76"/>
    </row>
    <row r="615" spans="1:14" ht="30" x14ac:dyDescent="0.25">
      <c r="A615" s="52"/>
      <c r="B615" s="52"/>
      <c r="C615" s="72"/>
      <c r="D615" s="53"/>
      <c r="E615" s="21" t="s">
        <v>15</v>
      </c>
      <c r="F615" s="46" t="s">
        <v>247</v>
      </c>
      <c r="G615" s="23" t="s">
        <v>22</v>
      </c>
      <c r="H615" s="32">
        <v>1440</v>
      </c>
      <c r="I615" s="32">
        <v>1441</v>
      </c>
      <c r="J615" s="32">
        <f t="shared" si="43"/>
        <v>100.06944444444446</v>
      </c>
      <c r="K615" s="32">
        <f>J615</f>
        <v>100.06944444444446</v>
      </c>
      <c r="L615" s="19"/>
      <c r="M615" s="57"/>
      <c r="N615" s="76"/>
    </row>
    <row r="616" spans="1:14" ht="45" x14ac:dyDescent="0.25">
      <c r="A616" s="52"/>
      <c r="B616" s="52"/>
      <c r="C616" s="70" t="s">
        <v>100</v>
      </c>
      <c r="D616" s="51" t="s">
        <v>2</v>
      </c>
      <c r="E616" s="21" t="s">
        <v>13</v>
      </c>
      <c r="F616" s="46" t="s">
        <v>144</v>
      </c>
      <c r="G616" s="23" t="s">
        <v>14</v>
      </c>
      <c r="H616" s="32">
        <v>75</v>
      </c>
      <c r="I616" s="32">
        <v>75</v>
      </c>
      <c r="J616" s="32">
        <f>I616/H616*100</f>
        <v>100</v>
      </c>
      <c r="K616" s="54">
        <f>(J616+J617)/2</f>
        <v>100</v>
      </c>
      <c r="L616" s="19"/>
      <c r="M616" s="56" t="s">
        <v>71</v>
      </c>
      <c r="N616" s="76"/>
    </row>
    <row r="617" spans="1:14" ht="30" x14ac:dyDescent="0.25">
      <c r="A617" s="52"/>
      <c r="B617" s="52"/>
      <c r="C617" s="71"/>
      <c r="D617" s="52"/>
      <c r="E617" s="21" t="s">
        <v>13</v>
      </c>
      <c r="F617" s="46" t="s">
        <v>130</v>
      </c>
      <c r="G617" s="23" t="s">
        <v>14</v>
      </c>
      <c r="H617" s="32">
        <v>75</v>
      </c>
      <c r="I617" s="32">
        <v>75</v>
      </c>
      <c r="J617" s="32">
        <f>I617/H617*100</f>
        <v>100</v>
      </c>
      <c r="K617" s="55"/>
      <c r="L617" s="19"/>
      <c r="M617" s="66"/>
      <c r="N617" s="76"/>
    </row>
    <row r="618" spans="1:14" ht="30" x14ac:dyDescent="0.25">
      <c r="A618" s="52"/>
      <c r="B618" s="52"/>
      <c r="C618" s="72"/>
      <c r="D618" s="53"/>
      <c r="E618" s="27" t="s">
        <v>15</v>
      </c>
      <c r="F618" s="26" t="s">
        <v>246</v>
      </c>
      <c r="G618" s="35" t="s">
        <v>24</v>
      </c>
      <c r="H618" s="38">
        <v>6800</v>
      </c>
      <c r="I618" s="38">
        <v>6830</v>
      </c>
      <c r="J618" s="38">
        <f>I618/H618*100</f>
        <v>100.44117647058823</v>
      </c>
      <c r="K618" s="38">
        <f>J618</f>
        <v>100.44117647058823</v>
      </c>
      <c r="L618" s="26"/>
      <c r="M618" s="57"/>
      <c r="N618" s="55"/>
    </row>
    <row r="619" spans="1:14" ht="30" x14ac:dyDescent="0.25">
      <c r="A619" s="52"/>
      <c r="B619" s="52"/>
      <c r="C619" s="84" t="s">
        <v>63</v>
      </c>
      <c r="D619" s="24"/>
      <c r="E619" s="27" t="s">
        <v>13</v>
      </c>
      <c r="F619" s="26"/>
      <c r="G619" s="35"/>
      <c r="H619" s="38"/>
      <c r="I619" s="38"/>
      <c r="J619" s="38"/>
      <c r="K619" s="38">
        <f>(K613+K616)/2</f>
        <v>100</v>
      </c>
      <c r="L619" s="26"/>
      <c r="M619" s="27"/>
      <c r="N619" s="24"/>
    </row>
    <row r="620" spans="1:14" ht="30" x14ac:dyDescent="0.25">
      <c r="A620" s="53"/>
      <c r="B620" s="53"/>
      <c r="C620" s="85"/>
      <c r="D620" s="35"/>
      <c r="E620" s="27" t="s">
        <v>15</v>
      </c>
      <c r="F620" s="27"/>
      <c r="G620" s="35"/>
      <c r="H620" s="35"/>
      <c r="I620" s="35"/>
      <c r="J620" s="38"/>
      <c r="K620" s="38">
        <f>(K615+K618)/2</f>
        <v>100.25531045751634</v>
      </c>
      <c r="L620" s="28"/>
      <c r="M620" s="35"/>
      <c r="N620" s="50"/>
    </row>
    <row r="621" spans="1:14" ht="45" x14ac:dyDescent="0.25">
      <c r="A621" s="51">
        <v>32</v>
      </c>
      <c r="B621" s="51" t="s">
        <v>102</v>
      </c>
      <c r="C621" s="70" t="s">
        <v>238</v>
      </c>
      <c r="D621" s="51" t="s">
        <v>2</v>
      </c>
      <c r="E621" s="27" t="s">
        <v>13</v>
      </c>
      <c r="F621" s="26" t="s">
        <v>144</v>
      </c>
      <c r="G621" s="35" t="s">
        <v>14</v>
      </c>
      <c r="H621" s="38">
        <v>75</v>
      </c>
      <c r="I621" s="38">
        <v>75</v>
      </c>
      <c r="J621" s="38">
        <f>I621/H621*100</f>
        <v>100</v>
      </c>
      <c r="K621" s="54">
        <f>(J621+J622)/2</f>
        <v>100</v>
      </c>
      <c r="L621" s="28"/>
      <c r="M621" s="56" t="s">
        <v>69</v>
      </c>
      <c r="N621" s="54">
        <f>(K621+K623+K625+K627+K628+K630)/6</f>
        <v>100.47086893971071</v>
      </c>
    </row>
    <row r="622" spans="1:14" ht="30" x14ac:dyDescent="0.25">
      <c r="A622" s="52"/>
      <c r="B622" s="52"/>
      <c r="C622" s="71"/>
      <c r="D622" s="52"/>
      <c r="E622" s="27" t="s">
        <v>13</v>
      </c>
      <c r="F622" s="26" t="s">
        <v>130</v>
      </c>
      <c r="G622" s="35" t="s">
        <v>14</v>
      </c>
      <c r="H622" s="38">
        <v>75</v>
      </c>
      <c r="I622" s="38">
        <v>75</v>
      </c>
      <c r="J622" s="38">
        <f>I622/H622*100</f>
        <v>100</v>
      </c>
      <c r="K622" s="55"/>
      <c r="L622" s="28"/>
      <c r="M622" s="57"/>
      <c r="N622" s="76"/>
    </row>
    <row r="623" spans="1:14" x14ac:dyDescent="0.25">
      <c r="A623" s="52"/>
      <c r="B623" s="52"/>
      <c r="C623" s="71"/>
      <c r="D623" s="52"/>
      <c r="E623" s="56" t="s">
        <v>15</v>
      </c>
      <c r="F623" s="67" t="s">
        <v>203</v>
      </c>
      <c r="G623" s="35" t="s">
        <v>23</v>
      </c>
      <c r="H623" s="38">
        <v>626</v>
      </c>
      <c r="I623" s="38">
        <v>714</v>
      </c>
      <c r="J623" s="2">
        <f>(I623/H623)*100</f>
        <v>114.05750798722045</v>
      </c>
      <c r="K623" s="54">
        <f>(J623+J624)/2</f>
        <v>108.38188930714158</v>
      </c>
      <c r="L623" s="88"/>
      <c r="M623" s="77" t="s">
        <v>71</v>
      </c>
      <c r="N623" s="76"/>
    </row>
    <row r="624" spans="1:14" x14ac:dyDescent="0.25">
      <c r="A624" s="52"/>
      <c r="B624" s="52"/>
      <c r="C624" s="72"/>
      <c r="D624" s="53"/>
      <c r="E624" s="57"/>
      <c r="F624" s="69"/>
      <c r="G624" s="35" t="s">
        <v>22</v>
      </c>
      <c r="H624" s="38">
        <v>12120</v>
      </c>
      <c r="I624" s="38">
        <v>12448</v>
      </c>
      <c r="J624" s="38">
        <f>(I624/H624)*100</f>
        <v>102.70627062706271</v>
      </c>
      <c r="K624" s="55"/>
      <c r="L624" s="88"/>
      <c r="M624" s="77"/>
      <c r="N624" s="76"/>
    </row>
    <row r="625" spans="1:14" ht="45" x14ac:dyDescent="0.25">
      <c r="A625" s="52"/>
      <c r="B625" s="52"/>
      <c r="C625" s="70" t="s">
        <v>254</v>
      </c>
      <c r="D625" s="51" t="s">
        <v>2</v>
      </c>
      <c r="E625" s="27" t="s">
        <v>13</v>
      </c>
      <c r="F625" s="26" t="s">
        <v>144</v>
      </c>
      <c r="G625" s="35" t="s">
        <v>14</v>
      </c>
      <c r="H625" s="38">
        <v>75</v>
      </c>
      <c r="I625" s="38">
        <v>75</v>
      </c>
      <c r="J625" s="38">
        <f>I625/H625*100</f>
        <v>100</v>
      </c>
      <c r="K625" s="54">
        <f>(J625+J626)/2</f>
        <v>100</v>
      </c>
      <c r="L625" s="28"/>
      <c r="M625" s="27"/>
      <c r="N625" s="76"/>
    </row>
    <row r="626" spans="1:14" ht="30" x14ac:dyDescent="0.25">
      <c r="A626" s="52"/>
      <c r="B626" s="52"/>
      <c r="C626" s="71"/>
      <c r="D626" s="52"/>
      <c r="E626" s="27" t="s">
        <v>13</v>
      </c>
      <c r="F626" s="26" t="s">
        <v>130</v>
      </c>
      <c r="G626" s="35" t="s">
        <v>14</v>
      </c>
      <c r="H626" s="38">
        <v>75</v>
      </c>
      <c r="I626" s="38">
        <v>75</v>
      </c>
      <c r="J626" s="38">
        <f>I626/H626*100</f>
        <v>100</v>
      </c>
      <c r="K626" s="55"/>
      <c r="L626" s="28"/>
      <c r="M626" s="27"/>
      <c r="N626" s="76"/>
    </row>
    <row r="627" spans="1:14" ht="120" x14ac:dyDescent="0.25">
      <c r="A627" s="52"/>
      <c r="B627" s="52"/>
      <c r="C627" s="72"/>
      <c r="D627" s="53"/>
      <c r="E627" s="27" t="s">
        <v>15</v>
      </c>
      <c r="F627" s="26" t="s">
        <v>255</v>
      </c>
      <c r="G627" s="27" t="s">
        <v>19</v>
      </c>
      <c r="H627" s="38">
        <v>3709</v>
      </c>
      <c r="I627" s="38">
        <v>3213</v>
      </c>
      <c r="J627" s="38">
        <f>(I627/H627)*100</f>
        <v>86.627123213804254</v>
      </c>
      <c r="K627" s="38">
        <f>J627</f>
        <v>86.627123213804254</v>
      </c>
      <c r="L627" s="26" t="s">
        <v>174</v>
      </c>
      <c r="M627" s="27" t="s">
        <v>71</v>
      </c>
      <c r="N627" s="76"/>
    </row>
    <row r="628" spans="1:14" ht="45" x14ac:dyDescent="0.25">
      <c r="A628" s="52"/>
      <c r="B628" s="52"/>
      <c r="C628" s="70" t="s">
        <v>158</v>
      </c>
      <c r="D628" s="51" t="s">
        <v>2</v>
      </c>
      <c r="E628" s="27" t="s">
        <v>13</v>
      </c>
      <c r="F628" s="26" t="s">
        <v>144</v>
      </c>
      <c r="G628" s="35" t="s">
        <v>14</v>
      </c>
      <c r="H628" s="38">
        <v>75</v>
      </c>
      <c r="I628" s="38">
        <v>75</v>
      </c>
      <c r="J628" s="38">
        <f>I628/H628*100</f>
        <v>100</v>
      </c>
      <c r="K628" s="54">
        <f>(J628+J629)/2</f>
        <v>100</v>
      </c>
      <c r="L628" s="28"/>
      <c r="M628" s="27" t="s">
        <v>71</v>
      </c>
      <c r="N628" s="76"/>
    </row>
    <row r="629" spans="1:14" ht="30" x14ac:dyDescent="0.25">
      <c r="A629" s="52"/>
      <c r="B629" s="52"/>
      <c r="C629" s="71"/>
      <c r="D629" s="52"/>
      <c r="E629" s="27" t="s">
        <v>13</v>
      </c>
      <c r="F629" s="26" t="s">
        <v>130</v>
      </c>
      <c r="G629" s="35" t="s">
        <v>14</v>
      </c>
      <c r="H629" s="38">
        <v>75</v>
      </c>
      <c r="I629" s="38">
        <v>75</v>
      </c>
      <c r="J629" s="38">
        <f>I629/H629*100</f>
        <v>100</v>
      </c>
      <c r="K629" s="55"/>
      <c r="L629" s="28"/>
      <c r="M629" s="27"/>
      <c r="N629" s="76"/>
    </row>
    <row r="630" spans="1:14" ht="30" x14ac:dyDescent="0.25">
      <c r="A630" s="52"/>
      <c r="B630" s="52"/>
      <c r="C630" s="72"/>
      <c r="D630" s="53"/>
      <c r="E630" s="27" t="s">
        <v>15</v>
      </c>
      <c r="F630" s="26" t="s">
        <v>256</v>
      </c>
      <c r="G630" s="27" t="s">
        <v>140</v>
      </c>
      <c r="H630" s="38">
        <v>179000</v>
      </c>
      <c r="I630" s="38">
        <v>192991</v>
      </c>
      <c r="J630" s="38">
        <f>(I630/H630)*100</f>
        <v>107.81620111731844</v>
      </c>
      <c r="K630" s="38">
        <f>J630</f>
        <v>107.81620111731844</v>
      </c>
      <c r="L630" s="28"/>
      <c r="M630" s="27"/>
      <c r="N630" s="76"/>
    </row>
    <row r="631" spans="1:14" ht="30" x14ac:dyDescent="0.25">
      <c r="A631" s="52"/>
      <c r="B631" s="52"/>
      <c r="C631" s="84" t="s">
        <v>63</v>
      </c>
      <c r="D631" s="35"/>
      <c r="E631" s="27" t="s">
        <v>13</v>
      </c>
      <c r="F631" s="26"/>
      <c r="G631" s="27"/>
      <c r="H631" s="38"/>
      <c r="I631" s="38"/>
      <c r="J631" s="38"/>
      <c r="K631" s="38">
        <f>(K621+K625+K628)/3</f>
        <v>100</v>
      </c>
      <c r="L631" s="28"/>
      <c r="M631" s="27"/>
      <c r="N631" s="76"/>
    </row>
    <row r="632" spans="1:14" ht="30" x14ac:dyDescent="0.25">
      <c r="A632" s="53"/>
      <c r="B632" s="53"/>
      <c r="C632" s="85"/>
      <c r="D632" s="50"/>
      <c r="E632" s="27" t="s">
        <v>15</v>
      </c>
      <c r="F632" s="50"/>
      <c r="G632" s="35"/>
      <c r="H632" s="35"/>
      <c r="I632" s="35"/>
      <c r="J632" s="12"/>
      <c r="K632" s="38">
        <f>(K623+K627+K630)/3</f>
        <v>100.94173787942141</v>
      </c>
      <c r="L632" s="28"/>
      <c r="M632" s="27"/>
      <c r="N632" s="55"/>
    </row>
    <row r="633" spans="1:14" ht="45" x14ac:dyDescent="0.25">
      <c r="A633" s="51">
        <v>33</v>
      </c>
      <c r="B633" s="51" t="s">
        <v>103</v>
      </c>
      <c r="C633" s="70" t="s">
        <v>202</v>
      </c>
      <c r="D633" s="51" t="s">
        <v>2</v>
      </c>
      <c r="E633" s="27" t="s">
        <v>13</v>
      </c>
      <c r="F633" s="26" t="s">
        <v>144</v>
      </c>
      <c r="G633" s="35" t="s">
        <v>14</v>
      </c>
      <c r="H633" s="38">
        <v>75</v>
      </c>
      <c r="I633" s="38">
        <v>75</v>
      </c>
      <c r="J633" s="38">
        <f>I633/H633*100</f>
        <v>100</v>
      </c>
      <c r="K633" s="54">
        <f>(J633+J634)/2</f>
        <v>100</v>
      </c>
      <c r="L633" s="19"/>
      <c r="M633" s="21"/>
      <c r="N633" s="54">
        <f>(K633+K635+K637+K639)/4</f>
        <v>99.210966978476733</v>
      </c>
    </row>
    <row r="634" spans="1:14" ht="30" x14ac:dyDescent="0.25">
      <c r="A634" s="52"/>
      <c r="B634" s="52"/>
      <c r="C634" s="71"/>
      <c r="D634" s="52"/>
      <c r="E634" s="27" t="s">
        <v>13</v>
      </c>
      <c r="F634" s="26" t="s">
        <v>130</v>
      </c>
      <c r="G634" s="35" t="s">
        <v>14</v>
      </c>
      <c r="H634" s="38">
        <v>75</v>
      </c>
      <c r="I634" s="38">
        <v>75</v>
      </c>
      <c r="J634" s="38">
        <f>I634/H634*100</f>
        <v>100</v>
      </c>
      <c r="K634" s="55"/>
      <c r="L634" s="19"/>
      <c r="M634" s="21"/>
      <c r="N634" s="76"/>
    </row>
    <row r="635" spans="1:14" ht="25.5" customHeight="1" x14ac:dyDescent="0.25">
      <c r="A635" s="52"/>
      <c r="B635" s="52"/>
      <c r="C635" s="71"/>
      <c r="D635" s="52"/>
      <c r="E635" s="77" t="s">
        <v>15</v>
      </c>
      <c r="F635" s="67" t="s">
        <v>203</v>
      </c>
      <c r="G635" s="35" t="s">
        <v>23</v>
      </c>
      <c r="H635" s="38">
        <v>1680</v>
      </c>
      <c r="I635" s="38">
        <v>1680</v>
      </c>
      <c r="J635" s="38">
        <f>(I635/H635)*100</f>
        <v>100</v>
      </c>
      <c r="K635" s="54">
        <f>(J635+J636)/2</f>
        <v>92.555460750853243</v>
      </c>
      <c r="L635" s="67" t="s">
        <v>145</v>
      </c>
      <c r="M635" s="56" t="s">
        <v>71</v>
      </c>
      <c r="N635" s="76"/>
    </row>
    <row r="636" spans="1:14" ht="96" customHeight="1" x14ac:dyDescent="0.25">
      <c r="A636" s="52"/>
      <c r="B636" s="52"/>
      <c r="C636" s="72"/>
      <c r="D636" s="53"/>
      <c r="E636" s="77"/>
      <c r="F636" s="69"/>
      <c r="G636" s="35" t="s">
        <v>22</v>
      </c>
      <c r="H636" s="38">
        <v>23440</v>
      </c>
      <c r="I636" s="38">
        <v>19950</v>
      </c>
      <c r="J636" s="38">
        <f>(I636/H636)*100</f>
        <v>85.110921501706486</v>
      </c>
      <c r="K636" s="55"/>
      <c r="L636" s="69"/>
      <c r="M636" s="57"/>
      <c r="N636" s="76"/>
    </row>
    <row r="637" spans="1:14" ht="45" x14ac:dyDescent="0.25">
      <c r="A637" s="52"/>
      <c r="B637" s="52"/>
      <c r="C637" s="70" t="s">
        <v>204</v>
      </c>
      <c r="D637" s="51" t="s">
        <v>2</v>
      </c>
      <c r="E637" s="27" t="s">
        <v>13</v>
      </c>
      <c r="F637" s="26" t="s">
        <v>144</v>
      </c>
      <c r="G637" s="35" t="s">
        <v>14</v>
      </c>
      <c r="H637" s="38">
        <v>75</v>
      </c>
      <c r="I637" s="38">
        <v>75</v>
      </c>
      <c r="J637" s="38">
        <f>I637/H637*100</f>
        <v>100</v>
      </c>
      <c r="K637" s="54">
        <f>(J637+J638)/2</f>
        <v>100</v>
      </c>
      <c r="L637" s="20"/>
      <c r="M637" s="25"/>
      <c r="N637" s="76"/>
    </row>
    <row r="638" spans="1:14" ht="30" x14ac:dyDescent="0.25">
      <c r="A638" s="52"/>
      <c r="B638" s="52"/>
      <c r="C638" s="71"/>
      <c r="D638" s="52"/>
      <c r="E638" s="27" t="s">
        <v>13</v>
      </c>
      <c r="F638" s="26" t="s">
        <v>130</v>
      </c>
      <c r="G638" s="35" t="s">
        <v>14</v>
      </c>
      <c r="H638" s="38">
        <v>75</v>
      </c>
      <c r="I638" s="38">
        <v>75</v>
      </c>
      <c r="J638" s="38">
        <f>I638/H638*100</f>
        <v>100</v>
      </c>
      <c r="K638" s="55"/>
      <c r="L638" s="20"/>
      <c r="M638" s="25"/>
      <c r="N638" s="76"/>
    </row>
    <row r="639" spans="1:14" ht="120" x14ac:dyDescent="0.25">
      <c r="A639" s="52"/>
      <c r="B639" s="52"/>
      <c r="C639" s="72"/>
      <c r="D639" s="53"/>
      <c r="E639" s="27" t="s">
        <v>15</v>
      </c>
      <c r="F639" s="26" t="s">
        <v>205</v>
      </c>
      <c r="G639" s="27" t="s">
        <v>19</v>
      </c>
      <c r="H639" s="38">
        <v>2122</v>
      </c>
      <c r="I639" s="38">
        <v>2213</v>
      </c>
      <c r="J639" s="38">
        <f>(I639/H639)*100</f>
        <v>104.28840716305372</v>
      </c>
      <c r="K639" s="38">
        <f>J639</f>
        <v>104.28840716305372</v>
      </c>
      <c r="L639" s="28"/>
      <c r="M639" s="27" t="s">
        <v>71</v>
      </c>
      <c r="N639" s="76"/>
    </row>
    <row r="640" spans="1:14" ht="30" x14ac:dyDescent="0.25">
      <c r="A640" s="52"/>
      <c r="B640" s="52"/>
      <c r="C640" s="84" t="s">
        <v>63</v>
      </c>
      <c r="D640" s="35"/>
      <c r="E640" s="27" t="s">
        <v>13</v>
      </c>
      <c r="F640" s="26"/>
      <c r="G640" s="27"/>
      <c r="H640" s="38"/>
      <c r="I640" s="38"/>
      <c r="J640" s="38"/>
      <c r="K640" s="38">
        <f>(K633+K637)/2</f>
        <v>100</v>
      </c>
      <c r="L640" s="28"/>
      <c r="M640" s="27"/>
      <c r="N640" s="76"/>
    </row>
    <row r="641" spans="1:14" ht="30" x14ac:dyDescent="0.25">
      <c r="A641" s="53"/>
      <c r="B641" s="53"/>
      <c r="C641" s="85"/>
      <c r="D641" s="35"/>
      <c r="E641" s="27" t="s">
        <v>15</v>
      </c>
      <c r="F641" s="28"/>
      <c r="G641" s="35"/>
      <c r="H641" s="35"/>
      <c r="I641" s="35"/>
      <c r="J641" s="38"/>
      <c r="K641" s="38">
        <f>(K635+K639)/2</f>
        <v>98.421933956953481</v>
      </c>
      <c r="L641" s="28"/>
      <c r="M641" s="35"/>
      <c r="N641" s="55"/>
    </row>
  </sheetData>
  <mergeCells count="991">
    <mergeCell ref="L547:L550"/>
    <mergeCell ref="M603:M605"/>
    <mergeCell ref="M613:M615"/>
    <mergeCell ref="M616:M618"/>
    <mergeCell ref="N254:N259"/>
    <mergeCell ref="M387:M389"/>
    <mergeCell ref="L398:L402"/>
    <mergeCell ref="M412:M414"/>
    <mergeCell ref="L423:L427"/>
    <mergeCell ref="M437:M439"/>
    <mergeCell ref="L448:L449"/>
    <mergeCell ref="M454:M465"/>
    <mergeCell ref="M466:M468"/>
    <mergeCell ref="A633:A641"/>
    <mergeCell ref="B633:B641"/>
    <mergeCell ref="C633:C636"/>
    <mergeCell ref="D633:D636"/>
    <mergeCell ref="K633:K634"/>
    <mergeCell ref="N633:N641"/>
    <mergeCell ref="E635:E636"/>
    <mergeCell ref="F635:F636"/>
    <mergeCell ref="K635:K636"/>
    <mergeCell ref="L635:L636"/>
    <mergeCell ref="M635:M636"/>
    <mergeCell ref="C637:C639"/>
    <mergeCell ref="D637:D639"/>
    <mergeCell ref="K637:K638"/>
    <mergeCell ref="C640:C641"/>
    <mergeCell ref="A621:A632"/>
    <mergeCell ref="B621:B632"/>
    <mergeCell ref="C621:C624"/>
    <mergeCell ref="D621:D624"/>
    <mergeCell ref="K621:K622"/>
    <mergeCell ref="M621:M622"/>
    <mergeCell ref="N621:N632"/>
    <mergeCell ref="E623:E624"/>
    <mergeCell ref="F623:F624"/>
    <mergeCell ref="K623:K624"/>
    <mergeCell ref="L623:L624"/>
    <mergeCell ref="M623:M624"/>
    <mergeCell ref="C625:C627"/>
    <mergeCell ref="D625:D627"/>
    <mergeCell ref="K625:K626"/>
    <mergeCell ref="C628:C630"/>
    <mergeCell ref="D628:D630"/>
    <mergeCell ref="K628:K629"/>
    <mergeCell ref="C631:C632"/>
    <mergeCell ref="A613:A620"/>
    <mergeCell ref="B613:B620"/>
    <mergeCell ref="C613:C615"/>
    <mergeCell ref="D613:D615"/>
    <mergeCell ref="K613:K614"/>
    <mergeCell ref="N613:N618"/>
    <mergeCell ref="C616:C618"/>
    <mergeCell ref="D616:D618"/>
    <mergeCell ref="K616:K617"/>
    <mergeCell ref="C619:C620"/>
    <mergeCell ref="N601:N605"/>
    <mergeCell ref="C604:C605"/>
    <mergeCell ref="D604:D605"/>
    <mergeCell ref="C606:C607"/>
    <mergeCell ref="A608:A612"/>
    <mergeCell ref="B608:B612"/>
    <mergeCell ref="C608:C610"/>
    <mergeCell ref="D608:D612"/>
    <mergeCell ref="K608:K609"/>
    <mergeCell ref="M608:M609"/>
    <mergeCell ref="N608:N612"/>
    <mergeCell ref="C611:C612"/>
    <mergeCell ref="C596:C598"/>
    <mergeCell ref="D596:D598"/>
    <mergeCell ref="K596:K597"/>
    <mergeCell ref="C599:C600"/>
    <mergeCell ref="A601:A607"/>
    <mergeCell ref="B601:B607"/>
    <mergeCell ref="C601:C603"/>
    <mergeCell ref="D601:D603"/>
    <mergeCell ref="K601:K602"/>
    <mergeCell ref="K585:K586"/>
    <mergeCell ref="C587:C589"/>
    <mergeCell ref="D587:D589"/>
    <mergeCell ref="K587:K588"/>
    <mergeCell ref="C590:C592"/>
    <mergeCell ref="D590:D592"/>
    <mergeCell ref="K590:K591"/>
    <mergeCell ref="C593:C595"/>
    <mergeCell ref="D593:D595"/>
    <mergeCell ref="K593:K594"/>
    <mergeCell ref="C569:C570"/>
    <mergeCell ref="D569:D570"/>
    <mergeCell ref="A571:A600"/>
    <mergeCell ref="B571:B600"/>
    <mergeCell ref="C571:C586"/>
    <mergeCell ref="D571:D586"/>
    <mergeCell ref="N571:N598"/>
    <mergeCell ref="E573:E574"/>
    <mergeCell ref="F573:F574"/>
    <mergeCell ref="K573:K574"/>
    <mergeCell ref="L573:L574"/>
    <mergeCell ref="M573:M576"/>
    <mergeCell ref="E575:E576"/>
    <mergeCell ref="F575:F576"/>
    <mergeCell ref="K575:K576"/>
    <mergeCell ref="L575:L576"/>
    <mergeCell ref="E577:E578"/>
    <mergeCell ref="F577:F578"/>
    <mergeCell ref="L577:L578"/>
    <mergeCell ref="M577:M578"/>
    <mergeCell ref="M579:M597"/>
    <mergeCell ref="E585:E586"/>
    <mergeCell ref="F585:F586"/>
    <mergeCell ref="M553:M565"/>
    <mergeCell ref="C557:C559"/>
    <mergeCell ref="D557:D559"/>
    <mergeCell ref="K557:K558"/>
    <mergeCell ref="C560:C562"/>
    <mergeCell ref="D560:D562"/>
    <mergeCell ref="K560:K561"/>
    <mergeCell ref="C563:C565"/>
    <mergeCell ref="D563:D565"/>
    <mergeCell ref="K563:K564"/>
    <mergeCell ref="C536:C539"/>
    <mergeCell ref="D536:D539"/>
    <mergeCell ref="K538:K539"/>
    <mergeCell ref="C540:C542"/>
    <mergeCell ref="D540:D542"/>
    <mergeCell ref="C543:C544"/>
    <mergeCell ref="D543:D544"/>
    <mergeCell ref="A545:A570"/>
    <mergeCell ref="B545:B570"/>
    <mergeCell ref="C545:C556"/>
    <mergeCell ref="D545:D556"/>
    <mergeCell ref="K545:K546"/>
    <mergeCell ref="E547:E548"/>
    <mergeCell ref="F547:F548"/>
    <mergeCell ref="K547:K548"/>
    <mergeCell ref="E551:E552"/>
    <mergeCell ref="F551:F552"/>
    <mergeCell ref="K551:K552"/>
    <mergeCell ref="E553:E554"/>
    <mergeCell ref="F553:F554"/>
    <mergeCell ref="K553:K554"/>
    <mergeCell ref="C566:C568"/>
    <mergeCell ref="D566:D568"/>
    <mergeCell ref="K566:K567"/>
    <mergeCell ref="B522:B544"/>
    <mergeCell ref="C522:C529"/>
    <mergeCell ref="D522:D529"/>
    <mergeCell ref="K522:K523"/>
    <mergeCell ref="N522:N542"/>
    <mergeCell ref="E524:E525"/>
    <mergeCell ref="F524:F525"/>
    <mergeCell ref="K524:K525"/>
    <mergeCell ref="M524:M527"/>
    <mergeCell ref="E526:E527"/>
    <mergeCell ref="F526:F527"/>
    <mergeCell ref="K526:K527"/>
    <mergeCell ref="E528:E529"/>
    <mergeCell ref="F528:F529"/>
    <mergeCell ref="K528:K529"/>
    <mergeCell ref="M528:M542"/>
    <mergeCell ref="C530:C532"/>
    <mergeCell ref="D530:D532"/>
    <mergeCell ref="K530:K531"/>
    <mergeCell ref="C533:C535"/>
    <mergeCell ref="D533:D535"/>
    <mergeCell ref="N492:N519"/>
    <mergeCell ref="E496:E497"/>
    <mergeCell ref="F496:F497"/>
    <mergeCell ref="K496:K497"/>
    <mergeCell ref="M496:M497"/>
    <mergeCell ref="E498:E499"/>
    <mergeCell ref="F498:F499"/>
    <mergeCell ref="K498:K499"/>
    <mergeCell ref="M498:M499"/>
    <mergeCell ref="M500:M502"/>
    <mergeCell ref="E501:E502"/>
    <mergeCell ref="F501:F502"/>
    <mergeCell ref="K501:K502"/>
    <mergeCell ref="K503:K504"/>
    <mergeCell ref="M505:M516"/>
    <mergeCell ref="K506:K507"/>
    <mergeCell ref="K513:K514"/>
    <mergeCell ref="K517:K518"/>
    <mergeCell ref="L494:L500"/>
    <mergeCell ref="L501:L502"/>
    <mergeCell ref="L515:L516"/>
    <mergeCell ref="D484:D486"/>
    <mergeCell ref="K484:K485"/>
    <mergeCell ref="C487:C489"/>
    <mergeCell ref="D487:D489"/>
    <mergeCell ref="K487:K488"/>
    <mergeCell ref="A492:A521"/>
    <mergeCell ref="B492:B521"/>
    <mergeCell ref="C492:C502"/>
    <mergeCell ref="D492:D502"/>
    <mergeCell ref="C503:C505"/>
    <mergeCell ref="D503:D505"/>
    <mergeCell ref="C506:C508"/>
    <mergeCell ref="D506:D508"/>
    <mergeCell ref="C509:C511"/>
    <mergeCell ref="D509:D511"/>
    <mergeCell ref="C513:C516"/>
    <mergeCell ref="D513:D516"/>
    <mergeCell ref="C517:C519"/>
    <mergeCell ref="D517:D519"/>
    <mergeCell ref="C520:C521"/>
    <mergeCell ref="D520:D521"/>
    <mergeCell ref="C469:C470"/>
    <mergeCell ref="D469:D470"/>
    <mergeCell ref="A471:A491"/>
    <mergeCell ref="B471:B491"/>
    <mergeCell ref="C471:C480"/>
    <mergeCell ref="D471:D480"/>
    <mergeCell ref="N471:N489"/>
    <mergeCell ref="E473:E474"/>
    <mergeCell ref="F473:F474"/>
    <mergeCell ref="K473:K474"/>
    <mergeCell ref="L473:L474"/>
    <mergeCell ref="M473:M476"/>
    <mergeCell ref="E477:E478"/>
    <mergeCell ref="F477:F478"/>
    <mergeCell ref="K477:K478"/>
    <mergeCell ref="L477:L478"/>
    <mergeCell ref="M477:M478"/>
    <mergeCell ref="E479:E480"/>
    <mergeCell ref="F479:F480"/>
    <mergeCell ref="K479:K480"/>
    <mergeCell ref="M479:M486"/>
    <mergeCell ref="C481:C483"/>
    <mergeCell ref="D481:D483"/>
    <mergeCell ref="C484:C486"/>
    <mergeCell ref="C457:C459"/>
    <mergeCell ref="D457:D459"/>
    <mergeCell ref="K457:K458"/>
    <mergeCell ref="C460:C462"/>
    <mergeCell ref="D460:D462"/>
    <mergeCell ref="C463:C465"/>
    <mergeCell ref="D463:D465"/>
    <mergeCell ref="C466:C468"/>
    <mergeCell ref="D466:D468"/>
    <mergeCell ref="K466:K467"/>
    <mergeCell ref="B442:B470"/>
    <mergeCell ref="C442:C453"/>
    <mergeCell ref="D442:D453"/>
    <mergeCell ref="K442:K443"/>
    <mergeCell ref="N442:N468"/>
    <mergeCell ref="E444:E445"/>
    <mergeCell ref="F444:F445"/>
    <mergeCell ref="K444:K445"/>
    <mergeCell ref="L444:L445"/>
    <mergeCell ref="E446:E447"/>
    <mergeCell ref="F446:F447"/>
    <mergeCell ref="K446:K447"/>
    <mergeCell ref="L446:L447"/>
    <mergeCell ref="E448:E449"/>
    <mergeCell ref="F448:F449"/>
    <mergeCell ref="K448:K449"/>
    <mergeCell ref="M448:M449"/>
    <mergeCell ref="E450:E451"/>
    <mergeCell ref="F450:F451"/>
    <mergeCell ref="K450:K451"/>
    <mergeCell ref="M450:M452"/>
    <mergeCell ref="C454:C456"/>
    <mergeCell ref="D454:D456"/>
    <mergeCell ref="K454:K455"/>
    <mergeCell ref="C431:C433"/>
    <mergeCell ref="D431:D433"/>
    <mergeCell ref="K431:K432"/>
    <mergeCell ref="C434:C436"/>
    <mergeCell ref="D434:D436"/>
    <mergeCell ref="K434:K435"/>
    <mergeCell ref="C437:C439"/>
    <mergeCell ref="D437:D439"/>
    <mergeCell ref="C440:C441"/>
    <mergeCell ref="D440:D441"/>
    <mergeCell ref="C415:C416"/>
    <mergeCell ref="D415:D416"/>
    <mergeCell ref="A417:A441"/>
    <mergeCell ref="B417:B441"/>
    <mergeCell ref="C417:C427"/>
    <mergeCell ref="D417:D427"/>
    <mergeCell ref="K417:K418"/>
    <mergeCell ref="N417:N439"/>
    <mergeCell ref="L419:L420"/>
    <mergeCell ref="M419:M422"/>
    <mergeCell ref="E421:E422"/>
    <mergeCell ref="F421:F422"/>
    <mergeCell ref="K421:K422"/>
    <mergeCell ref="E423:E424"/>
    <mergeCell ref="F423:F424"/>
    <mergeCell ref="K423:K424"/>
    <mergeCell ref="M423:M424"/>
    <mergeCell ref="E425:E426"/>
    <mergeCell ref="F425:F426"/>
    <mergeCell ref="K425:K426"/>
    <mergeCell ref="M425:M436"/>
    <mergeCell ref="C428:C430"/>
    <mergeCell ref="D428:D430"/>
    <mergeCell ref="C403:C405"/>
    <mergeCell ref="D403:D405"/>
    <mergeCell ref="K403:K404"/>
    <mergeCell ref="C406:C408"/>
    <mergeCell ref="D406:D408"/>
    <mergeCell ref="K406:K407"/>
    <mergeCell ref="C409:C411"/>
    <mergeCell ref="D409:D411"/>
    <mergeCell ref="C412:C414"/>
    <mergeCell ref="D412:D414"/>
    <mergeCell ref="K387:K388"/>
    <mergeCell ref="C390:C391"/>
    <mergeCell ref="D390:D391"/>
    <mergeCell ref="A392:A416"/>
    <mergeCell ref="B392:B416"/>
    <mergeCell ref="C392:C402"/>
    <mergeCell ref="D392:D402"/>
    <mergeCell ref="K392:K393"/>
    <mergeCell ref="N392:N414"/>
    <mergeCell ref="E394:E395"/>
    <mergeCell ref="F394:F395"/>
    <mergeCell ref="K394:K395"/>
    <mergeCell ref="L394:L395"/>
    <mergeCell ref="M394:M397"/>
    <mergeCell ref="E396:E397"/>
    <mergeCell ref="F396:F397"/>
    <mergeCell ref="K396:K397"/>
    <mergeCell ref="L396:L397"/>
    <mergeCell ref="M398:M399"/>
    <mergeCell ref="E400:E401"/>
    <mergeCell ref="F400:F401"/>
    <mergeCell ref="K400:K401"/>
    <mergeCell ref="M400:M411"/>
    <mergeCell ref="C374:C376"/>
    <mergeCell ref="D374:D376"/>
    <mergeCell ref="C377:C379"/>
    <mergeCell ref="D377:D379"/>
    <mergeCell ref="K377:K378"/>
    <mergeCell ref="C380:C382"/>
    <mergeCell ref="D380:D382"/>
    <mergeCell ref="K380:K381"/>
    <mergeCell ref="C383:C386"/>
    <mergeCell ref="D383:D386"/>
    <mergeCell ref="K383:K384"/>
    <mergeCell ref="F368:F369"/>
    <mergeCell ref="K368:K369"/>
    <mergeCell ref="M368:M369"/>
    <mergeCell ref="E370:E371"/>
    <mergeCell ref="F370:F371"/>
    <mergeCell ref="K370:K371"/>
    <mergeCell ref="M370:M386"/>
    <mergeCell ref="E372:E373"/>
    <mergeCell ref="F372:F373"/>
    <mergeCell ref="K372:K373"/>
    <mergeCell ref="L368:L371"/>
    <mergeCell ref="L372:L373"/>
    <mergeCell ref="C354:C356"/>
    <mergeCell ref="D354:D356"/>
    <mergeCell ref="K354:K355"/>
    <mergeCell ref="C357:C359"/>
    <mergeCell ref="D357:D359"/>
    <mergeCell ref="K357:K358"/>
    <mergeCell ref="A362:A391"/>
    <mergeCell ref="B362:B391"/>
    <mergeCell ref="C362:C373"/>
    <mergeCell ref="D362:D373"/>
    <mergeCell ref="N362:N389"/>
    <mergeCell ref="M364:M367"/>
    <mergeCell ref="E366:E367"/>
    <mergeCell ref="F366:F367"/>
    <mergeCell ref="K366:K367"/>
    <mergeCell ref="L366:L367"/>
    <mergeCell ref="E368:E369"/>
    <mergeCell ref="L333:L336"/>
    <mergeCell ref="C331:C343"/>
    <mergeCell ref="C344:C346"/>
    <mergeCell ref="D344:D346"/>
    <mergeCell ref="K344:K345"/>
    <mergeCell ref="C347:C349"/>
    <mergeCell ref="D347:D349"/>
    <mergeCell ref="K347:K348"/>
    <mergeCell ref="C350:C352"/>
    <mergeCell ref="D350:D352"/>
    <mergeCell ref="K350:K351"/>
    <mergeCell ref="C323:C325"/>
    <mergeCell ref="D323:D325"/>
    <mergeCell ref="K323:K324"/>
    <mergeCell ref="C326:C328"/>
    <mergeCell ref="D326:D328"/>
    <mergeCell ref="K326:K327"/>
    <mergeCell ref="M326:M328"/>
    <mergeCell ref="C299:C313"/>
    <mergeCell ref="D299:D313"/>
    <mergeCell ref="C314:C316"/>
    <mergeCell ref="D314:D316"/>
    <mergeCell ref="K314:K315"/>
    <mergeCell ref="C317:C319"/>
    <mergeCell ref="D317:D319"/>
    <mergeCell ref="K317:K318"/>
    <mergeCell ref="C320:C322"/>
    <mergeCell ref="D320:D322"/>
    <mergeCell ref="K320:K321"/>
    <mergeCell ref="C294:C296"/>
    <mergeCell ref="D294:D296"/>
    <mergeCell ref="K294:K295"/>
    <mergeCell ref="M294:M296"/>
    <mergeCell ref="M278:M279"/>
    <mergeCell ref="L301:L304"/>
    <mergeCell ref="L305:L309"/>
    <mergeCell ref="L310:L311"/>
    <mergeCell ref="C284:C286"/>
    <mergeCell ref="D284:D286"/>
    <mergeCell ref="K284:K285"/>
    <mergeCell ref="C287:C290"/>
    <mergeCell ref="D287:D290"/>
    <mergeCell ref="K287:K288"/>
    <mergeCell ref="C291:C293"/>
    <mergeCell ref="D291:D293"/>
    <mergeCell ref="K291:K292"/>
    <mergeCell ref="C278:C280"/>
    <mergeCell ref="D278:D280"/>
    <mergeCell ref="K278:K279"/>
    <mergeCell ref="L266:L267"/>
    <mergeCell ref="L270:L272"/>
    <mergeCell ref="C262:C277"/>
    <mergeCell ref="D262:D277"/>
    <mergeCell ref="L276:L277"/>
    <mergeCell ref="C281:C283"/>
    <mergeCell ref="D281:D283"/>
    <mergeCell ref="K281:K282"/>
    <mergeCell ref="D248:D250"/>
    <mergeCell ref="K248:K249"/>
    <mergeCell ref="B239:B253"/>
    <mergeCell ref="D239:D244"/>
    <mergeCell ref="A254:A261"/>
    <mergeCell ref="C254:C256"/>
    <mergeCell ref="D254:D256"/>
    <mergeCell ref="B254:B261"/>
    <mergeCell ref="K254:K255"/>
    <mergeCell ref="C257:C259"/>
    <mergeCell ref="D257:D259"/>
    <mergeCell ref="K257:K258"/>
    <mergeCell ref="D234:D236"/>
    <mergeCell ref="K234:K235"/>
    <mergeCell ref="B214:B238"/>
    <mergeCell ref="N214:N236"/>
    <mergeCell ref="K239:K240"/>
    <mergeCell ref="M239:M242"/>
    <mergeCell ref="C245:C247"/>
    <mergeCell ref="D245:D247"/>
    <mergeCell ref="K245:K246"/>
    <mergeCell ref="C239:C244"/>
    <mergeCell ref="D224:D226"/>
    <mergeCell ref="K224:K225"/>
    <mergeCell ref="C227:C229"/>
    <mergeCell ref="D227:D229"/>
    <mergeCell ref="K227:K228"/>
    <mergeCell ref="M224:M229"/>
    <mergeCell ref="C230:C233"/>
    <mergeCell ref="D230:D233"/>
    <mergeCell ref="K230:K231"/>
    <mergeCell ref="M230:M232"/>
    <mergeCell ref="D206:D208"/>
    <mergeCell ref="K206:K207"/>
    <mergeCell ref="C209:C211"/>
    <mergeCell ref="D209:D211"/>
    <mergeCell ref="K209:K210"/>
    <mergeCell ref="B198:B213"/>
    <mergeCell ref="C198:C205"/>
    <mergeCell ref="D198:D205"/>
    <mergeCell ref="M206:M208"/>
    <mergeCell ref="M209:M211"/>
    <mergeCell ref="M87:M88"/>
    <mergeCell ref="B140:B174"/>
    <mergeCell ref="A112:A139"/>
    <mergeCell ref="A140:A174"/>
    <mergeCell ref="A175:A197"/>
    <mergeCell ref="A198:A213"/>
    <mergeCell ref="A214:A238"/>
    <mergeCell ref="A239:A253"/>
    <mergeCell ref="F181:F182"/>
    <mergeCell ref="E241:E242"/>
    <mergeCell ref="F241:F242"/>
    <mergeCell ref="E243:E244"/>
    <mergeCell ref="F144:F145"/>
    <mergeCell ref="F243:F244"/>
    <mergeCell ref="E216:E217"/>
    <mergeCell ref="D140:D152"/>
    <mergeCell ref="K198:K199"/>
    <mergeCell ref="C206:C208"/>
    <mergeCell ref="A262:A298"/>
    <mergeCell ref="A299:A330"/>
    <mergeCell ref="A331:A361"/>
    <mergeCell ref="A442:A470"/>
    <mergeCell ref="A522:A544"/>
    <mergeCell ref="A34:A35"/>
    <mergeCell ref="A36:A40"/>
    <mergeCell ref="A41:A45"/>
    <mergeCell ref="A46:A50"/>
    <mergeCell ref="A51:A75"/>
    <mergeCell ref="A76:A111"/>
    <mergeCell ref="C252:C253"/>
    <mergeCell ref="B76:B111"/>
    <mergeCell ref="C170:C172"/>
    <mergeCell ref="C190:C192"/>
    <mergeCell ref="C214:C223"/>
    <mergeCell ref="C224:C226"/>
    <mergeCell ref="C234:C236"/>
    <mergeCell ref="C248:C250"/>
    <mergeCell ref="K549:K550"/>
    <mergeCell ref="M89:M90"/>
    <mergeCell ref="M127:M134"/>
    <mergeCell ref="M116:M117"/>
    <mergeCell ref="M123:M124"/>
    <mergeCell ref="M120:M122"/>
    <mergeCell ref="M150:M152"/>
    <mergeCell ref="M185:M186"/>
    <mergeCell ref="M222:M223"/>
    <mergeCell ref="M270:M272"/>
    <mergeCell ref="M274:M277"/>
    <mergeCell ref="M280:M293"/>
    <mergeCell ref="M307:M308"/>
    <mergeCell ref="M243:M251"/>
    <mergeCell ref="M313:M325"/>
    <mergeCell ref="M342:M343"/>
    <mergeCell ref="M339:M341"/>
    <mergeCell ref="M346:M356"/>
    <mergeCell ref="L142:L143"/>
    <mergeCell ref="K202:K203"/>
    <mergeCell ref="K204:K205"/>
    <mergeCell ref="K471:K472"/>
    <mergeCell ref="E475:E476"/>
    <mergeCell ref="F475:F476"/>
    <mergeCell ref="K475:K476"/>
    <mergeCell ref="L475:L476"/>
    <mergeCell ref="K481:K482"/>
    <mergeCell ref="L479:L480"/>
    <mergeCell ref="M487:M489"/>
    <mergeCell ref="K460:K461"/>
    <mergeCell ref="K428:K429"/>
    <mergeCell ref="K437:K438"/>
    <mergeCell ref="M444:M447"/>
    <mergeCell ref="E123:E124"/>
    <mergeCell ref="F123:F124"/>
    <mergeCell ref="K409:K410"/>
    <mergeCell ref="K412:K413"/>
    <mergeCell ref="E419:E420"/>
    <mergeCell ref="F419:F420"/>
    <mergeCell ref="K419:K420"/>
    <mergeCell ref="E142:E143"/>
    <mergeCell ref="F142:F143"/>
    <mergeCell ref="K214:K215"/>
    <mergeCell ref="L222:L223"/>
    <mergeCell ref="E398:E399"/>
    <mergeCell ref="F398:F399"/>
    <mergeCell ref="K398:K399"/>
    <mergeCell ref="C387:C389"/>
    <mergeCell ref="D387:D389"/>
    <mergeCell ref="E222:E223"/>
    <mergeCell ref="F222:F223"/>
    <mergeCell ref="E181:E182"/>
    <mergeCell ref="F177:F178"/>
    <mergeCell ref="E179:E180"/>
    <mergeCell ref="E232:E233"/>
    <mergeCell ref="E146:E147"/>
    <mergeCell ref="E219:E220"/>
    <mergeCell ref="F204:F205"/>
    <mergeCell ref="F219:F220"/>
    <mergeCell ref="F216:F217"/>
    <mergeCell ref="C237:C238"/>
    <mergeCell ref="D237:D238"/>
    <mergeCell ref="K17:K19"/>
    <mergeCell ref="K20:K22"/>
    <mergeCell ref="N17:N22"/>
    <mergeCell ref="K27:K29"/>
    <mergeCell ref="K34:K35"/>
    <mergeCell ref="M34:M35"/>
    <mergeCell ref="N34:N35"/>
    <mergeCell ref="K30:K32"/>
    <mergeCell ref="M17:M19"/>
    <mergeCell ref="K46:K48"/>
    <mergeCell ref="K49:K50"/>
    <mergeCell ref="K41:K43"/>
    <mergeCell ref="K44:K45"/>
    <mergeCell ref="K80:K81"/>
    <mergeCell ref="K118:K119"/>
    <mergeCell ref="K120:K121"/>
    <mergeCell ref="K78:K79"/>
    <mergeCell ref="B262:B298"/>
    <mergeCell ref="C297:C298"/>
    <mergeCell ref="E303:E304"/>
    <mergeCell ref="F303:F304"/>
    <mergeCell ref="E301:E302"/>
    <mergeCell ref="F333:F334"/>
    <mergeCell ref="E335:E336"/>
    <mergeCell ref="F335:F336"/>
    <mergeCell ref="E305:E306"/>
    <mergeCell ref="F305:F306"/>
    <mergeCell ref="F270:F271"/>
    <mergeCell ref="D297:D298"/>
    <mergeCell ref="F301:F302"/>
    <mergeCell ref="D331:D343"/>
    <mergeCell ref="D252:D253"/>
    <mergeCell ref="F264:F265"/>
    <mergeCell ref="C128:C130"/>
    <mergeCell ref="D128:D130"/>
    <mergeCell ref="C131:C134"/>
    <mergeCell ref="C135:C137"/>
    <mergeCell ref="D131:D134"/>
    <mergeCell ref="C156:C158"/>
    <mergeCell ref="D156:D158"/>
    <mergeCell ref="D212:D213"/>
    <mergeCell ref="F276:F277"/>
    <mergeCell ref="E276:E277"/>
    <mergeCell ref="D214:D223"/>
    <mergeCell ref="E264:E265"/>
    <mergeCell ref="E266:E267"/>
    <mergeCell ref="E268:E269"/>
    <mergeCell ref="E270:E271"/>
    <mergeCell ref="F179:F180"/>
    <mergeCell ref="E200:E201"/>
    <mergeCell ref="F200:F201"/>
    <mergeCell ref="E202:E203"/>
    <mergeCell ref="F202:F203"/>
    <mergeCell ref="E204:E205"/>
    <mergeCell ref="E185:E186"/>
    <mergeCell ref="C260:C261"/>
    <mergeCell ref="D260:D261"/>
    <mergeCell ref="C138:C139"/>
    <mergeCell ref="D138:D139"/>
    <mergeCell ref="F307:F308"/>
    <mergeCell ref="C212:C213"/>
    <mergeCell ref="F266:F267"/>
    <mergeCell ref="F268:F269"/>
    <mergeCell ref="F146:F147"/>
    <mergeCell ref="F151:F152"/>
    <mergeCell ref="E337:E338"/>
    <mergeCell ref="E364:E365"/>
    <mergeCell ref="F364:F365"/>
    <mergeCell ref="F337:F338"/>
    <mergeCell ref="E339:E340"/>
    <mergeCell ref="F339:F340"/>
    <mergeCell ref="E177:E178"/>
    <mergeCell ref="C173:C174"/>
    <mergeCell ref="D173:D174"/>
    <mergeCell ref="B299:B330"/>
    <mergeCell ref="C329:C330"/>
    <mergeCell ref="D329:D330"/>
    <mergeCell ref="C490:C491"/>
    <mergeCell ref="D490:D491"/>
    <mergeCell ref="F494:F495"/>
    <mergeCell ref="E494:E495"/>
    <mergeCell ref="C41:C43"/>
    <mergeCell ref="F114:F115"/>
    <mergeCell ref="E116:E117"/>
    <mergeCell ref="F116:F117"/>
    <mergeCell ref="E82:E83"/>
    <mergeCell ref="F82:F83"/>
    <mergeCell ref="E85:E86"/>
    <mergeCell ref="F85:F86"/>
    <mergeCell ref="E56:E57"/>
    <mergeCell ref="F56:F57"/>
    <mergeCell ref="E80:E81"/>
    <mergeCell ref="F80:F81"/>
    <mergeCell ref="E78:E79"/>
    <mergeCell ref="F78:F79"/>
    <mergeCell ref="F58:F59"/>
    <mergeCell ref="E89:E90"/>
    <mergeCell ref="F89:F90"/>
    <mergeCell ref="E58:E59"/>
    <mergeCell ref="F60:F61"/>
    <mergeCell ref="E60:E61"/>
    <mergeCell ref="E53:E55"/>
    <mergeCell ref="F53:F55"/>
    <mergeCell ref="D51:D61"/>
    <mergeCell ref="C65:C67"/>
    <mergeCell ref="B1:N1"/>
    <mergeCell ref="D2:K2"/>
    <mergeCell ref="C4:C6"/>
    <mergeCell ref="D4:D6"/>
    <mergeCell ref="C7:C9"/>
    <mergeCell ref="D7:D9"/>
    <mergeCell ref="F25:F26"/>
    <mergeCell ref="C23:C26"/>
    <mergeCell ref="C20:C22"/>
    <mergeCell ref="D20:D22"/>
    <mergeCell ref="B17:B22"/>
    <mergeCell ref="C17:C19"/>
    <mergeCell ref="D17:D19"/>
    <mergeCell ref="E25:E26"/>
    <mergeCell ref="D23:D26"/>
    <mergeCell ref="K23:K26"/>
    <mergeCell ref="K4:K6"/>
    <mergeCell ref="L4:L6"/>
    <mergeCell ref="E20:E21"/>
    <mergeCell ref="M7:M8"/>
    <mergeCell ref="M20:M21"/>
    <mergeCell ref="B23:B33"/>
    <mergeCell ref="D30:D32"/>
    <mergeCell ref="C30:C32"/>
    <mergeCell ref="N36:N40"/>
    <mergeCell ref="N41:N45"/>
    <mergeCell ref="M146:M148"/>
    <mergeCell ref="K165:K166"/>
    <mergeCell ref="N140:N172"/>
    <mergeCell ref="K177:K178"/>
    <mergeCell ref="M175:M178"/>
    <mergeCell ref="L177:L178"/>
    <mergeCell ref="N76:N111"/>
    <mergeCell ref="K112:K113"/>
    <mergeCell ref="K114:K115"/>
    <mergeCell ref="N46:N50"/>
    <mergeCell ref="K51:K52"/>
    <mergeCell ref="K56:K57"/>
    <mergeCell ref="K58:K59"/>
    <mergeCell ref="K60:K61"/>
    <mergeCell ref="K36:K38"/>
    <mergeCell ref="K39:K40"/>
    <mergeCell ref="M118:M119"/>
    <mergeCell ref="L133:L134"/>
    <mergeCell ref="N51:N73"/>
    <mergeCell ref="M155:M166"/>
    <mergeCell ref="M58:M59"/>
    <mergeCell ref="M60:M61"/>
    <mergeCell ref="M78:M79"/>
    <mergeCell ref="K76:K77"/>
    <mergeCell ref="K116:K117"/>
    <mergeCell ref="K144:K145"/>
    <mergeCell ref="L60:L61"/>
    <mergeCell ref="L58:L59"/>
    <mergeCell ref="L144:L145"/>
    <mergeCell ref="K146:K147"/>
    <mergeCell ref="K123:K124"/>
    <mergeCell ref="K151:K152"/>
    <mergeCell ref="K82:K83"/>
    <mergeCell ref="K85:K86"/>
    <mergeCell ref="M82:M86"/>
    <mergeCell ref="M56:M57"/>
    <mergeCell ref="M93:M109"/>
    <mergeCell ref="N112:N137"/>
    <mergeCell ref="K142:K143"/>
    <mergeCell ref="K89:K90"/>
    <mergeCell ref="K270:K271"/>
    <mergeCell ref="M268:M269"/>
    <mergeCell ref="N198:N211"/>
    <mergeCell ref="K179:K180"/>
    <mergeCell ref="M179:M180"/>
    <mergeCell ref="L179:L180"/>
    <mergeCell ref="K181:K182"/>
    <mergeCell ref="L181:L182"/>
    <mergeCell ref="M181:M182"/>
    <mergeCell ref="M204:M205"/>
    <mergeCell ref="N175:N197"/>
    <mergeCell ref="M198:M201"/>
    <mergeCell ref="M202:M203"/>
    <mergeCell ref="K276:K277"/>
    <mergeCell ref="K200:K201"/>
    <mergeCell ref="M114:M115"/>
    <mergeCell ref="M309:M312"/>
    <mergeCell ref="M301:M304"/>
    <mergeCell ref="L289:L290"/>
    <mergeCell ref="K299:K300"/>
    <mergeCell ref="N299:N328"/>
    <mergeCell ref="K301:K302"/>
    <mergeCell ref="K303:K304"/>
    <mergeCell ref="K307:K308"/>
    <mergeCell ref="M305:M306"/>
    <mergeCell ref="K305:K306"/>
    <mergeCell ref="K310:K311"/>
    <mergeCell ref="L312:L313"/>
    <mergeCell ref="M219:M221"/>
    <mergeCell ref="L216:L217"/>
    <mergeCell ref="K219:K220"/>
    <mergeCell ref="K268:K269"/>
    <mergeCell ref="N262:N296"/>
    <mergeCell ref="M264:M267"/>
    <mergeCell ref="K266:K267"/>
    <mergeCell ref="K241:K242"/>
    <mergeCell ref="K243:K244"/>
    <mergeCell ref="L243:L244"/>
    <mergeCell ref="M214:M217"/>
    <mergeCell ref="K216:K217"/>
    <mergeCell ref="K262:K263"/>
    <mergeCell ref="K264:K265"/>
    <mergeCell ref="L264:L265"/>
    <mergeCell ref="N239:N251"/>
    <mergeCell ref="L219:L221"/>
    <mergeCell ref="M254:M259"/>
    <mergeCell ref="E342:E343"/>
    <mergeCell ref="F342:F343"/>
    <mergeCell ref="K492:K493"/>
    <mergeCell ref="K509:K510"/>
    <mergeCell ref="K494:K495"/>
    <mergeCell ref="K362:K363"/>
    <mergeCell ref="K374:K375"/>
    <mergeCell ref="K339:K340"/>
    <mergeCell ref="L364:L365"/>
    <mergeCell ref="N331:N359"/>
    <mergeCell ref="L337:L338"/>
    <mergeCell ref="M333:M336"/>
    <mergeCell ref="K335:K336"/>
    <mergeCell ref="K337:K338"/>
    <mergeCell ref="M337:M338"/>
    <mergeCell ref="K331:K332"/>
    <mergeCell ref="L339:L340"/>
    <mergeCell ref="K333:K334"/>
    <mergeCell ref="K463:K464"/>
    <mergeCell ref="K533:K534"/>
    <mergeCell ref="K536:K537"/>
    <mergeCell ref="K540:K541"/>
    <mergeCell ref="L511:L512"/>
    <mergeCell ref="M492:M495"/>
    <mergeCell ref="L524:L529"/>
    <mergeCell ref="E114:E115"/>
    <mergeCell ref="E118:E119"/>
    <mergeCell ref="B34:B35"/>
    <mergeCell ref="C34:C35"/>
    <mergeCell ref="D34:D35"/>
    <mergeCell ref="C36:C38"/>
    <mergeCell ref="D36:D38"/>
    <mergeCell ref="D39:D40"/>
    <mergeCell ref="C39:C40"/>
    <mergeCell ref="B36:B40"/>
    <mergeCell ref="B51:B75"/>
    <mergeCell ref="C74:C75"/>
    <mergeCell ref="D74:D75"/>
    <mergeCell ref="C110:C111"/>
    <mergeCell ref="D110:D111"/>
    <mergeCell ref="D41:D43"/>
    <mergeCell ref="C44:C45"/>
    <mergeCell ref="D44:D45"/>
    <mergeCell ref="B41:B45"/>
    <mergeCell ref="C46:C48"/>
    <mergeCell ref="D46:D48"/>
    <mergeCell ref="C49:C50"/>
    <mergeCell ref="D49:D50"/>
    <mergeCell ref="B46:B50"/>
    <mergeCell ref="E307:E308"/>
    <mergeCell ref="E579:E580"/>
    <mergeCell ref="F579:F580"/>
    <mergeCell ref="E310:E311"/>
    <mergeCell ref="F310:F311"/>
    <mergeCell ref="B331:B361"/>
    <mergeCell ref="C360:C361"/>
    <mergeCell ref="D360:D361"/>
    <mergeCell ref="K577:K578"/>
    <mergeCell ref="K342:K343"/>
    <mergeCell ref="K185:K186"/>
    <mergeCell ref="K222:K223"/>
    <mergeCell ref="E549:E550"/>
    <mergeCell ref="F549:F550"/>
    <mergeCell ref="K364:K365"/>
    <mergeCell ref="E333:E334"/>
    <mergeCell ref="K579:K580"/>
    <mergeCell ref="L579:L580"/>
    <mergeCell ref="K571:K572"/>
    <mergeCell ref="N545:N568"/>
    <mergeCell ref="M547:M550"/>
    <mergeCell ref="M551:M552"/>
    <mergeCell ref="L553:L554"/>
    <mergeCell ref="A23:A33"/>
    <mergeCell ref="N23:N33"/>
    <mergeCell ref="B4:B16"/>
    <mergeCell ref="A4:A16"/>
    <mergeCell ref="C15:C16"/>
    <mergeCell ref="D15:D16"/>
    <mergeCell ref="E15:E16"/>
    <mergeCell ref="N4:N16"/>
    <mergeCell ref="C27:C29"/>
    <mergeCell ref="D27:D29"/>
    <mergeCell ref="A17:A22"/>
    <mergeCell ref="L17:L19"/>
    <mergeCell ref="L20:L22"/>
    <mergeCell ref="M23:M33"/>
    <mergeCell ref="C10:C13"/>
    <mergeCell ref="D10:D13"/>
    <mergeCell ref="K10:K11"/>
    <mergeCell ref="M4:M6"/>
    <mergeCell ref="K7:K9"/>
    <mergeCell ref="L7:L9"/>
    <mergeCell ref="M10:M12"/>
    <mergeCell ref="G54:G55"/>
    <mergeCell ref="H54:H55"/>
    <mergeCell ref="I54:I55"/>
    <mergeCell ref="J54:J55"/>
    <mergeCell ref="K53:K55"/>
    <mergeCell ref="M53:M55"/>
    <mergeCell ref="C51:C61"/>
    <mergeCell ref="L54:L55"/>
    <mergeCell ref="L56:L57"/>
    <mergeCell ref="M46:M47"/>
    <mergeCell ref="M51:M52"/>
    <mergeCell ref="M65:M66"/>
    <mergeCell ref="M71:M72"/>
    <mergeCell ref="K71:K72"/>
    <mergeCell ref="L65:L66"/>
    <mergeCell ref="L71:L72"/>
    <mergeCell ref="M68:M69"/>
    <mergeCell ref="M62:M63"/>
    <mergeCell ref="L78:L83"/>
    <mergeCell ref="L85:L90"/>
    <mergeCell ref="C94:C96"/>
    <mergeCell ref="D94:D96"/>
    <mergeCell ref="D76:D90"/>
    <mergeCell ref="K94:K95"/>
    <mergeCell ref="C62:C64"/>
    <mergeCell ref="D62:D64"/>
    <mergeCell ref="K62:K63"/>
    <mergeCell ref="C68:C70"/>
    <mergeCell ref="D68:D70"/>
    <mergeCell ref="K68:K69"/>
    <mergeCell ref="C91:C93"/>
    <mergeCell ref="D91:D93"/>
    <mergeCell ref="K91:K92"/>
    <mergeCell ref="K65:K66"/>
    <mergeCell ref="C71:C73"/>
    <mergeCell ref="D71:D72"/>
    <mergeCell ref="D65:D67"/>
    <mergeCell ref="C76:C90"/>
    <mergeCell ref="K97:K98"/>
    <mergeCell ref="M91:M92"/>
    <mergeCell ref="C100:C102"/>
    <mergeCell ref="D100:D103"/>
    <mergeCell ref="K100:K101"/>
    <mergeCell ref="C104:C106"/>
    <mergeCell ref="C107:C109"/>
    <mergeCell ref="D104:D106"/>
    <mergeCell ref="D107:D109"/>
    <mergeCell ref="K107:K108"/>
    <mergeCell ref="K104:K105"/>
    <mergeCell ref="C97:C99"/>
    <mergeCell ref="D97:D99"/>
    <mergeCell ref="K131:K132"/>
    <mergeCell ref="D135:D137"/>
    <mergeCell ref="K135:K136"/>
    <mergeCell ref="B112:B139"/>
    <mergeCell ref="M135:M137"/>
    <mergeCell ref="K128:K129"/>
    <mergeCell ref="K140:K141"/>
    <mergeCell ref="C153:C155"/>
    <mergeCell ref="D153:D155"/>
    <mergeCell ref="K153:K154"/>
    <mergeCell ref="M153:M154"/>
    <mergeCell ref="C140:C152"/>
    <mergeCell ref="L114:L117"/>
    <mergeCell ref="L120:L121"/>
    <mergeCell ref="L123:L124"/>
    <mergeCell ref="C112:C124"/>
    <mergeCell ref="D112:D124"/>
    <mergeCell ref="C125:C127"/>
    <mergeCell ref="D125:D127"/>
    <mergeCell ref="K125:K126"/>
    <mergeCell ref="M125:M126"/>
    <mergeCell ref="F118:F119"/>
    <mergeCell ref="E120:E121"/>
    <mergeCell ref="F120:F121"/>
    <mergeCell ref="M140:M145"/>
    <mergeCell ref="M167:M168"/>
    <mergeCell ref="M170:M172"/>
    <mergeCell ref="K175:K176"/>
    <mergeCell ref="C187:C189"/>
    <mergeCell ref="D187:D189"/>
    <mergeCell ref="K187:K188"/>
    <mergeCell ref="M187:M188"/>
    <mergeCell ref="C175:C186"/>
    <mergeCell ref="K156:K157"/>
    <mergeCell ref="C159:C161"/>
    <mergeCell ref="D159:D161"/>
    <mergeCell ref="K159:K160"/>
    <mergeCell ref="C163:C166"/>
    <mergeCell ref="D163:D166"/>
    <mergeCell ref="K163:K164"/>
    <mergeCell ref="C167:C169"/>
    <mergeCell ref="D167:D169"/>
    <mergeCell ref="K167:K168"/>
    <mergeCell ref="M183:M184"/>
    <mergeCell ref="E151:E152"/>
    <mergeCell ref="E144:E145"/>
    <mergeCell ref="D175:D186"/>
    <mergeCell ref="F185:F186"/>
    <mergeCell ref="D190:D192"/>
    <mergeCell ref="K190:K191"/>
    <mergeCell ref="M190:M191"/>
    <mergeCell ref="C193:C195"/>
    <mergeCell ref="D193:D195"/>
    <mergeCell ref="K193:K194"/>
    <mergeCell ref="M193:M194"/>
    <mergeCell ref="B175:B197"/>
    <mergeCell ref="D170:D172"/>
    <mergeCell ref="K170:K171"/>
    <mergeCell ref="C196:C197"/>
    <mergeCell ref="D196:D197"/>
  </mergeCells>
  <pageMargins left="0" right="0" top="0" bottom="0" header="0" footer="0"/>
  <pageSetup paperSize="9" scale="52" fitToHeight="259" orientation="landscape" horizontalDpi="4294967293" r:id="rId1"/>
  <ignoredErrors>
    <ignoredError sqref="J90 J6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2016-02-24T12:59:32Z</cp:lastPrinted>
  <dcterms:created xsi:type="dcterms:W3CDTF">2016-01-26T06:23:11Z</dcterms:created>
  <dcterms:modified xsi:type="dcterms:W3CDTF">2021-02-11T08:20:07Z</dcterms:modified>
</cp:coreProperties>
</file>