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75" windowWidth="20115" windowHeight="64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67" i="1" l="1"/>
  <c r="J467" i="1" s="1"/>
  <c r="J468" i="1" s="1"/>
  <c r="M466" i="1" s="1"/>
  <c r="I466" i="1"/>
  <c r="J466" i="1" s="1"/>
  <c r="J461" i="1"/>
  <c r="I435" i="1"/>
  <c r="J435" i="1" s="1"/>
  <c r="I391" i="1"/>
  <c r="J391" i="1" s="1"/>
  <c r="I344" i="1"/>
  <c r="I312" i="1" l="1"/>
  <c r="J312" i="1" s="1"/>
  <c r="I224" i="1"/>
  <c r="I217" i="1"/>
  <c r="J217" i="1" s="1"/>
  <c r="I216" i="1" l="1"/>
  <c r="I215" i="1"/>
  <c r="I214" i="1"/>
  <c r="J214" i="1" s="1"/>
  <c r="I209" i="1"/>
  <c r="I189" i="1" l="1"/>
  <c r="J189" i="1" s="1"/>
  <c r="I177" i="1"/>
  <c r="J177" i="1" s="1"/>
  <c r="I169" i="1"/>
  <c r="I168" i="1"/>
  <c r="I142" i="1"/>
  <c r="J142" i="1" s="1"/>
  <c r="I124" i="1"/>
  <c r="J124" i="1" s="1"/>
  <c r="I101" i="1"/>
  <c r="J101" i="1" s="1"/>
  <c r="J168" i="1" l="1"/>
  <c r="I79" i="1"/>
  <c r="I76" i="1"/>
  <c r="I62" i="1"/>
  <c r="I274" i="1" l="1"/>
  <c r="I228" i="1"/>
  <c r="I197" i="1"/>
  <c r="I103" i="1"/>
  <c r="I87" i="1"/>
  <c r="I5" i="1"/>
  <c r="J4" i="1" s="1"/>
  <c r="M4" i="1" s="1"/>
  <c r="I353" i="1" l="1"/>
  <c r="J353" i="1" s="1"/>
  <c r="I265" i="1"/>
  <c r="J265" i="1" s="1"/>
  <c r="I141" i="1" l="1"/>
  <c r="J141" i="1" s="1"/>
  <c r="I73" i="1" l="1"/>
  <c r="J73" i="1" s="1"/>
  <c r="I56" i="1"/>
  <c r="J56" i="1" s="1"/>
  <c r="I52" i="1"/>
  <c r="I53" i="1"/>
  <c r="I45" i="1"/>
  <c r="I44" i="1"/>
  <c r="I42" i="1"/>
  <c r="I41" i="1"/>
  <c r="J44" i="1" l="1"/>
  <c r="J41" i="1"/>
  <c r="J52" i="1"/>
  <c r="I17" i="1"/>
  <c r="I432" i="1" l="1"/>
  <c r="J432" i="1" s="1"/>
  <c r="I331" i="1"/>
  <c r="J331" i="1" s="1"/>
  <c r="I329" i="1"/>
  <c r="I330" i="1"/>
  <c r="I332" i="1"/>
  <c r="J332" i="1" s="1"/>
  <c r="J329" i="1" l="1"/>
  <c r="I242" i="1"/>
  <c r="J242" i="1" s="1"/>
  <c r="I173" i="1"/>
  <c r="J173" i="1" s="1"/>
  <c r="I178" i="1"/>
  <c r="J178" i="1" s="1"/>
  <c r="I362" i="1" l="1"/>
  <c r="I354" i="1"/>
  <c r="I297" i="1" l="1"/>
  <c r="I267" i="1"/>
  <c r="J267" i="1" s="1"/>
  <c r="I244" i="1"/>
  <c r="J244" i="1" s="1"/>
  <c r="I199" i="1" l="1"/>
  <c r="I198" i="1"/>
  <c r="J198" i="1" l="1"/>
  <c r="M461" i="1"/>
  <c r="J220" i="1"/>
  <c r="L143" i="1"/>
  <c r="L144" i="1" s="1"/>
  <c r="I451" i="1" l="1"/>
  <c r="I448" i="1"/>
  <c r="I447" i="1"/>
  <c r="I446" i="1"/>
  <c r="I443" i="1"/>
  <c r="I439" i="1"/>
  <c r="I429" i="1"/>
  <c r="I426" i="1"/>
  <c r="I425" i="1"/>
  <c r="I424" i="1"/>
  <c r="I421" i="1"/>
  <c r="I417" i="1"/>
  <c r="I407" i="1"/>
  <c r="I404" i="1"/>
  <c r="I400" i="1"/>
  <c r="I388" i="1"/>
  <c r="I385" i="1"/>
  <c r="J385" i="1" s="1"/>
  <c r="I384" i="1"/>
  <c r="J384" i="1" s="1"/>
  <c r="I383" i="1"/>
  <c r="J383" i="1" s="1"/>
  <c r="I380" i="1"/>
  <c r="I372" i="1"/>
  <c r="I369" i="1"/>
  <c r="I368" i="1"/>
  <c r="I367" i="1"/>
  <c r="I364" i="1"/>
  <c r="I360" i="1"/>
  <c r="I350" i="1"/>
  <c r="I347" i="1"/>
  <c r="J347" i="1" s="1"/>
  <c r="I346" i="1"/>
  <c r="J346" i="1" s="1"/>
  <c r="I345" i="1"/>
  <c r="J345" i="1" s="1"/>
  <c r="I342" i="1"/>
  <c r="I338" i="1"/>
  <c r="J338" i="1" s="1"/>
  <c r="I328" i="1"/>
  <c r="J328" i="1" s="1"/>
  <c r="I325" i="1"/>
  <c r="J325" i="1" s="1"/>
  <c r="I324" i="1"/>
  <c r="J324" i="1" s="1"/>
  <c r="I323" i="1"/>
  <c r="J323" i="1" s="1"/>
  <c r="I320" i="1"/>
  <c r="I316" i="1"/>
  <c r="J316" i="1" s="1"/>
  <c r="I307" i="1"/>
  <c r="J307" i="1" s="1"/>
  <c r="I304" i="1"/>
  <c r="J304" i="1" s="1"/>
  <c r="I303" i="1"/>
  <c r="J303" i="1" s="1"/>
  <c r="I302" i="1"/>
  <c r="J302" i="1" s="1"/>
  <c r="I299" i="1"/>
  <c r="J299" i="1" s="1"/>
  <c r="I295" i="1"/>
  <c r="J295" i="1" s="1"/>
  <c r="I285" i="1"/>
  <c r="I282" i="1"/>
  <c r="J282" i="1" s="1"/>
  <c r="I281" i="1"/>
  <c r="J281" i="1" s="1"/>
  <c r="I280" i="1"/>
  <c r="J280" i="1" s="1"/>
  <c r="I277" i="1"/>
  <c r="J277" i="1" s="1"/>
  <c r="I273" i="1"/>
  <c r="J273" i="1" s="1"/>
  <c r="I262" i="1"/>
  <c r="J262" i="1" s="1"/>
  <c r="I259" i="1"/>
  <c r="J259" i="1" s="1"/>
  <c r="I258" i="1"/>
  <c r="J258" i="1" s="1"/>
  <c r="I257" i="1"/>
  <c r="J257" i="1" s="1"/>
  <c r="I254" i="1"/>
  <c r="J254" i="1" s="1"/>
  <c r="I250" i="1"/>
  <c r="J250" i="1" s="1"/>
  <c r="I239" i="1"/>
  <c r="J239" i="1" s="1"/>
  <c r="I236" i="1"/>
  <c r="J236" i="1" s="1"/>
  <c r="I235" i="1"/>
  <c r="J235" i="1" s="1"/>
  <c r="I234" i="1"/>
  <c r="J234" i="1" s="1"/>
  <c r="I231" i="1"/>
  <c r="J231" i="1" s="1"/>
  <c r="I227" i="1"/>
  <c r="J227" i="1" s="1"/>
  <c r="I221" i="1"/>
  <c r="J221" i="1" s="1"/>
  <c r="I208" i="1"/>
  <c r="J208" i="1" s="1"/>
  <c r="I205" i="1"/>
  <c r="J205" i="1" s="1"/>
  <c r="I204" i="1"/>
  <c r="J204" i="1" s="1"/>
  <c r="I203" i="1"/>
  <c r="J203" i="1" s="1"/>
  <c r="I200" i="1"/>
  <c r="I201" i="1"/>
  <c r="I196" i="1"/>
  <c r="J196" i="1" s="1"/>
  <c r="I185" i="1"/>
  <c r="J185" i="1" s="1"/>
  <c r="I182" i="1"/>
  <c r="I181" i="1"/>
  <c r="I170" i="1"/>
  <c r="J170" i="1" s="1"/>
  <c r="I167" i="1"/>
  <c r="J167" i="1" s="1"/>
  <c r="I166" i="1"/>
  <c r="J166" i="1" s="1"/>
  <c r="I165" i="1"/>
  <c r="J165" i="1" s="1"/>
  <c r="I162" i="1"/>
  <c r="J162" i="1" s="1"/>
  <c r="I155" i="1"/>
  <c r="J155" i="1" s="1"/>
  <c r="I152" i="1"/>
  <c r="J152" i="1" s="1"/>
  <c r="I151" i="1"/>
  <c r="J151" i="1" s="1"/>
  <c r="I148" i="1"/>
  <c r="J148" i="1" s="1"/>
  <c r="I138" i="1"/>
  <c r="J138" i="1" s="1"/>
  <c r="I135" i="1"/>
  <c r="J135" i="1" s="1"/>
  <c r="I134" i="1"/>
  <c r="J134" i="1" s="1"/>
  <c r="I133" i="1"/>
  <c r="J133" i="1" s="1"/>
  <c r="I130" i="1"/>
  <c r="J130" i="1" s="1"/>
  <c r="I117" i="1"/>
  <c r="J117" i="1" s="1"/>
  <c r="I114" i="1"/>
  <c r="J114" i="1" s="1"/>
  <c r="I113" i="1"/>
  <c r="J113" i="1" s="1"/>
  <c r="I112" i="1"/>
  <c r="J112" i="1" s="1"/>
  <c r="I109" i="1"/>
  <c r="J109" i="1" s="1"/>
  <c r="I98" i="1"/>
  <c r="J98" i="1" s="1"/>
  <c r="I95" i="1"/>
  <c r="J95" i="1" s="1"/>
  <c r="I94" i="1"/>
  <c r="J94" i="1" s="1"/>
  <c r="I93" i="1"/>
  <c r="J93" i="1" s="1"/>
  <c r="I90" i="1"/>
  <c r="J90" i="1" s="1"/>
  <c r="I86" i="1"/>
  <c r="J86" i="1" s="1"/>
  <c r="I72" i="1"/>
  <c r="I69" i="1"/>
  <c r="J69" i="1" s="1"/>
  <c r="I68" i="1"/>
  <c r="J68" i="1" s="1"/>
  <c r="I67" i="1"/>
  <c r="J67" i="1" s="1"/>
  <c r="I64" i="1"/>
  <c r="J64" i="1" s="1"/>
  <c r="I60" i="1"/>
  <c r="J60" i="1" s="1"/>
  <c r="I51" i="1"/>
  <c r="J51" i="1" s="1"/>
  <c r="I48" i="1"/>
  <c r="J48" i="1" s="1"/>
  <c r="I47" i="1"/>
  <c r="J47" i="1" s="1"/>
  <c r="I46" i="1"/>
  <c r="J46" i="1" s="1"/>
  <c r="I43" i="1"/>
  <c r="J43" i="1" s="1"/>
  <c r="I39" i="1"/>
  <c r="J39" i="1" s="1"/>
  <c r="I19" i="1" l="1"/>
  <c r="I21" i="1"/>
  <c r="I7" i="1"/>
  <c r="I26" i="1" l="1"/>
  <c r="J25" i="1" s="1"/>
  <c r="M25" i="1" s="1"/>
  <c r="I8" i="1" l="1"/>
  <c r="I10" i="1"/>
  <c r="J9" i="1" s="1"/>
  <c r="I14" i="1"/>
  <c r="J11" i="1" s="1"/>
  <c r="I18" i="1"/>
  <c r="J15" i="1" s="1"/>
  <c r="I20" i="1"/>
  <c r="J19" i="1" s="1"/>
  <c r="I22" i="1"/>
  <c r="J21" i="1" s="1"/>
  <c r="I24" i="1"/>
  <c r="J23" i="1" s="1"/>
  <c r="I27" i="1"/>
  <c r="I28" i="1"/>
  <c r="I29" i="1"/>
  <c r="I30" i="1"/>
  <c r="I31" i="1"/>
  <c r="I32" i="1"/>
  <c r="I33" i="1"/>
  <c r="I34" i="1"/>
  <c r="I35" i="1"/>
  <c r="I36" i="1"/>
  <c r="I37" i="1"/>
  <c r="I38" i="1"/>
  <c r="I49" i="1"/>
  <c r="I50" i="1"/>
  <c r="I54" i="1"/>
  <c r="J54" i="1" s="1"/>
  <c r="I55" i="1"/>
  <c r="J55" i="1" s="1"/>
  <c r="I57" i="1"/>
  <c r="J57" i="1" s="1"/>
  <c r="I63" i="1"/>
  <c r="I65" i="1"/>
  <c r="I66" i="1"/>
  <c r="I70" i="1"/>
  <c r="I71" i="1"/>
  <c r="I74" i="1"/>
  <c r="I75" i="1"/>
  <c r="I77" i="1"/>
  <c r="J77" i="1" s="1"/>
  <c r="I78" i="1"/>
  <c r="J78" i="1" s="1"/>
  <c r="I80" i="1"/>
  <c r="J80" i="1" s="1"/>
  <c r="I81" i="1"/>
  <c r="J81" i="1" s="1"/>
  <c r="I82" i="1"/>
  <c r="J82" i="1" s="1"/>
  <c r="I83" i="1"/>
  <c r="J83" i="1" s="1"/>
  <c r="I88" i="1"/>
  <c r="I89" i="1"/>
  <c r="I91" i="1"/>
  <c r="I92" i="1"/>
  <c r="I96" i="1"/>
  <c r="I97" i="1"/>
  <c r="I99" i="1"/>
  <c r="I100" i="1"/>
  <c r="I102" i="1"/>
  <c r="J102" i="1" s="1"/>
  <c r="J103" i="1"/>
  <c r="I104" i="1"/>
  <c r="J104" i="1" s="1"/>
  <c r="I105" i="1"/>
  <c r="J105" i="1" s="1"/>
  <c r="I106" i="1"/>
  <c r="J106" i="1" s="1"/>
  <c r="I110" i="1"/>
  <c r="I111" i="1"/>
  <c r="I115" i="1"/>
  <c r="I116" i="1"/>
  <c r="I118" i="1"/>
  <c r="I119" i="1"/>
  <c r="I120" i="1"/>
  <c r="J120" i="1" s="1"/>
  <c r="I121" i="1"/>
  <c r="J121" i="1" s="1"/>
  <c r="I122" i="1"/>
  <c r="J122" i="1" s="1"/>
  <c r="I123" i="1"/>
  <c r="J123" i="1" s="1"/>
  <c r="I125" i="1"/>
  <c r="I126" i="1"/>
  <c r="I127" i="1"/>
  <c r="J127" i="1" s="1"/>
  <c r="I131" i="1"/>
  <c r="I132" i="1"/>
  <c r="I136" i="1"/>
  <c r="I137" i="1"/>
  <c r="I139" i="1"/>
  <c r="I140" i="1"/>
  <c r="I143" i="1"/>
  <c r="J143" i="1" s="1"/>
  <c r="I144" i="1"/>
  <c r="I145" i="1"/>
  <c r="J145" i="1" s="1"/>
  <c r="I149" i="1"/>
  <c r="I150" i="1"/>
  <c r="I153" i="1"/>
  <c r="I154" i="1"/>
  <c r="I156" i="1"/>
  <c r="I157" i="1"/>
  <c r="I158" i="1"/>
  <c r="J158" i="1" s="1"/>
  <c r="I159" i="1"/>
  <c r="J159" i="1" s="1"/>
  <c r="I163" i="1"/>
  <c r="I164" i="1"/>
  <c r="I171" i="1"/>
  <c r="I172" i="1"/>
  <c r="I174" i="1"/>
  <c r="J174" i="1" s="1"/>
  <c r="I175" i="1"/>
  <c r="J175" i="1" s="1"/>
  <c r="I176" i="1"/>
  <c r="J176" i="1" s="1"/>
  <c r="I183" i="1"/>
  <c r="I184" i="1"/>
  <c r="I186" i="1"/>
  <c r="I187" i="1"/>
  <c r="I188" i="1"/>
  <c r="J188" i="1" s="1"/>
  <c r="I192" i="1"/>
  <c r="I193" i="1"/>
  <c r="J193" i="1" s="1"/>
  <c r="I202" i="1"/>
  <c r="I206" i="1"/>
  <c r="I207" i="1"/>
  <c r="I210" i="1"/>
  <c r="J209" i="1" s="1"/>
  <c r="I211" i="1"/>
  <c r="J211" i="1" s="1"/>
  <c r="I212" i="1"/>
  <c r="J212" i="1" s="1"/>
  <c r="I213" i="1"/>
  <c r="J213" i="1" s="1"/>
  <c r="J215" i="1"/>
  <c r="J216" i="1"/>
  <c r="I222" i="1"/>
  <c r="I223" i="1"/>
  <c r="J224" i="1"/>
  <c r="I229" i="1"/>
  <c r="I230" i="1"/>
  <c r="I232" i="1"/>
  <c r="I233" i="1"/>
  <c r="I237" i="1"/>
  <c r="I238" i="1"/>
  <c r="I240" i="1"/>
  <c r="I241" i="1"/>
  <c r="I243" i="1"/>
  <c r="J243" i="1" s="1"/>
  <c r="I245" i="1"/>
  <c r="J245" i="1" s="1"/>
  <c r="I246" i="1"/>
  <c r="J246" i="1" s="1"/>
  <c r="I247" i="1"/>
  <c r="J247" i="1" s="1"/>
  <c r="I252" i="1"/>
  <c r="I253" i="1"/>
  <c r="I255" i="1"/>
  <c r="I256" i="1"/>
  <c r="I260" i="1"/>
  <c r="I261" i="1"/>
  <c r="I263" i="1"/>
  <c r="I264" i="1"/>
  <c r="I266" i="1"/>
  <c r="J266" i="1" s="1"/>
  <c r="I268" i="1"/>
  <c r="J268" i="1" s="1"/>
  <c r="I269" i="1"/>
  <c r="J269" i="1" s="1"/>
  <c r="I270" i="1"/>
  <c r="J270" i="1" s="1"/>
  <c r="I275" i="1"/>
  <c r="I276" i="1"/>
  <c r="I278" i="1"/>
  <c r="I279" i="1"/>
  <c r="I283" i="1"/>
  <c r="I284" i="1"/>
  <c r="I286" i="1"/>
  <c r="I287" i="1"/>
  <c r="I288" i="1"/>
  <c r="J288" i="1" s="1"/>
  <c r="I289" i="1"/>
  <c r="J289" i="1" s="1"/>
  <c r="I290" i="1"/>
  <c r="I291" i="1"/>
  <c r="I292" i="1"/>
  <c r="J292" i="1" s="1"/>
  <c r="I298" i="1"/>
  <c r="I300" i="1"/>
  <c r="I301" i="1"/>
  <c r="I305" i="1"/>
  <c r="I306" i="1"/>
  <c r="I308" i="1"/>
  <c r="I309" i="1"/>
  <c r="I310" i="1"/>
  <c r="I311" i="1"/>
  <c r="J311" i="1" s="1"/>
  <c r="I313" i="1"/>
  <c r="J313" i="1" s="1"/>
  <c r="I318" i="1"/>
  <c r="I319" i="1"/>
  <c r="I321" i="1"/>
  <c r="I322" i="1"/>
  <c r="I326" i="1"/>
  <c r="I327" i="1"/>
  <c r="I333" i="1"/>
  <c r="J333" i="1" s="1"/>
  <c r="I334" i="1"/>
  <c r="J334" i="1" s="1"/>
  <c r="I335" i="1"/>
  <c r="J335" i="1" s="1"/>
  <c r="I340" i="1"/>
  <c r="I341" i="1"/>
  <c r="I343" i="1"/>
  <c r="I348" i="1"/>
  <c r="I349" i="1"/>
  <c r="I351" i="1"/>
  <c r="I352" i="1"/>
  <c r="J354" i="1"/>
  <c r="I355" i="1"/>
  <c r="J355" i="1" s="1"/>
  <c r="I356" i="1"/>
  <c r="J356" i="1" s="1"/>
  <c r="I357" i="1"/>
  <c r="J357" i="1" s="1"/>
  <c r="I363" i="1"/>
  <c r="I365" i="1"/>
  <c r="I366" i="1"/>
  <c r="I370" i="1"/>
  <c r="I371" i="1"/>
  <c r="I373" i="1"/>
  <c r="I374" i="1"/>
  <c r="I375" i="1"/>
  <c r="J375" i="1" s="1"/>
  <c r="I376" i="1"/>
  <c r="J376" i="1" s="1"/>
  <c r="I377" i="1"/>
  <c r="J377" i="1" s="1"/>
  <c r="I381" i="1"/>
  <c r="I382" i="1"/>
  <c r="I386" i="1"/>
  <c r="I387" i="1"/>
  <c r="I389" i="1"/>
  <c r="I390" i="1"/>
  <c r="I392" i="1"/>
  <c r="J392" i="1" s="1"/>
  <c r="I393" i="1"/>
  <c r="J393" i="1" s="1"/>
  <c r="I394" i="1"/>
  <c r="J394" i="1" s="1"/>
  <c r="I395" i="1"/>
  <c r="I396" i="1"/>
  <c r="I397" i="1"/>
  <c r="J397" i="1" s="1"/>
  <c r="I402" i="1"/>
  <c r="I403" i="1"/>
  <c r="I405" i="1"/>
  <c r="I406" i="1"/>
  <c r="I408" i="1"/>
  <c r="I409" i="1"/>
  <c r="I410" i="1"/>
  <c r="J410" i="1" s="1"/>
  <c r="I411" i="1"/>
  <c r="J411" i="1" s="1"/>
  <c r="I412" i="1"/>
  <c r="I413" i="1"/>
  <c r="I414" i="1"/>
  <c r="J414" i="1" s="1"/>
  <c r="I419" i="1"/>
  <c r="I420" i="1"/>
  <c r="I422" i="1"/>
  <c r="I423" i="1"/>
  <c r="I427" i="1"/>
  <c r="I428" i="1"/>
  <c r="I430" i="1"/>
  <c r="I431" i="1"/>
  <c r="I433" i="1"/>
  <c r="J433" i="1" s="1"/>
  <c r="I434" i="1"/>
  <c r="J434" i="1" s="1"/>
  <c r="I436" i="1"/>
  <c r="J436" i="1" s="1"/>
  <c r="I441" i="1"/>
  <c r="I442" i="1"/>
  <c r="I444" i="1"/>
  <c r="I445" i="1"/>
  <c r="I449" i="1"/>
  <c r="I450" i="1"/>
  <c r="I452" i="1"/>
  <c r="I453" i="1"/>
  <c r="I454" i="1"/>
  <c r="J454" i="1" s="1"/>
  <c r="I455" i="1"/>
  <c r="J455" i="1" s="1"/>
  <c r="I456" i="1"/>
  <c r="J456" i="1" s="1"/>
  <c r="I457" i="1"/>
  <c r="J457" i="1" s="1"/>
  <c r="I458" i="1"/>
  <c r="J458" i="1" s="1"/>
  <c r="I462" i="1"/>
  <c r="J462" i="1" s="1"/>
  <c r="I463" i="1"/>
  <c r="J463" i="1" s="1"/>
  <c r="J460" i="1" l="1"/>
  <c r="J438" i="1"/>
  <c r="J399" i="1"/>
  <c r="J416" i="1"/>
  <c r="J337" i="1"/>
  <c r="J310" i="1"/>
  <c r="J315" i="1"/>
  <c r="J294" i="1"/>
  <c r="J272" i="1"/>
  <c r="J252" i="1"/>
  <c r="J249" i="1"/>
  <c r="J195" i="1"/>
  <c r="J226" i="1"/>
  <c r="J222" i="1"/>
  <c r="M220" i="1" s="1"/>
  <c r="J191" i="1"/>
  <c r="J201" i="1"/>
  <c r="J219" i="1"/>
  <c r="J171" i="1"/>
  <c r="J163" i="1"/>
  <c r="J180" i="1"/>
  <c r="J192" i="1"/>
  <c r="M192" i="1" s="1"/>
  <c r="J147" i="1"/>
  <c r="J161" i="1"/>
  <c r="J125" i="1"/>
  <c r="J115" i="1"/>
  <c r="J118" i="1"/>
  <c r="J129" i="1"/>
  <c r="J110" i="1"/>
  <c r="J108" i="1"/>
  <c r="J85" i="1"/>
  <c r="J65" i="1"/>
  <c r="J70" i="1"/>
  <c r="J62" i="1"/>
  <c r="J59" i="1"/>
  <c r="J96" i="1"/>
  <c r="J308" i="1"/>
  <c r="J290" i="1"/>
  <c r="J37" i="1"/>
  <c r="J99" i="1"/>
  <c r="J91" i="1"/>
  <c r="J35" i="1"/>
  <c r="J379" i="1"/>
  <c r="J359" i="1"/>
  <c r="J49" i="1"/>
  <c r="M39" i="1" s="1"/>
  <c r="J422" i="1"/>
  <c r="M9" i="1"/>
  <c r="J449" i="1"/>
  <c r="J441" i="1"/>
  <c r="J430" i="1"/>
  <c r="J419" i="1"/>
  <c r="J427" i="1"/>
  <c r="J373" i="1"/>
  <c r="J365" i="1"/>
  <c r="J351" i="1"/>
  <c r="J343" i="1"/>
  <c r="J402" i="1"/>
  <c r="J370" i="1"/>
  <c r="J362" i="1"/>
  <c r="J348" i="1"/>
  <c r="J340" i="1"/>
  <c r="J321" i="1"/>
  <c r="J326" i="1"/>
  <c r="J318" i="1"/>
  <c r="J300" i="1"/>
  <c r="J297" i="1"/>
  <c r="J278" i="1"/>
  <c r="J275" i="1"/>
  <c r="J255" i="1"/>
  <c r="J263" i="1"/>
  <c r="J240" i="1"/>
  <c r="J186" i="1"/>
  <c r="J229" i="1"/>
  <c r="J206" i="1"/>
  <c r="J88" i="1"/>
  <c r="J144" i="1"/>
  <c r="J405" i="1"/>
  <c r="J389" i="1"/>
  <c r="J153" i="1"/>
  <c r="J139" i="1"/>
  <c r="J131" i="1"/>
  <c r="J412" i="1"/>
  <c r="J305" i="1"/>
  <c r="J283" i="1"/>
  <c r="J260" i="1"/>
  <c r="J237" i="1"/>
  <c r="J408" i="1"/>
  <c r="J156" i="1"/>
  <c r="J149" i="1"/>
  <c r="J136" i="1"/>
  <c r="J395" i="1"/>
  <c r="J286" i="1"/>
  <c r="J232" i="1"/>
  <c r="J183" i="1"/>
  <c r="J452" i="1"/>
  <c r="J444" i="1"/>
  <c r="J386" i="1"/>
  <c r="J381" i="1"/>
  <c r="J31" i="1"/>
  <c r="J27" i="1"/>
  <c r="M15" i="1"/>
  <c r="J33" i="1"/>
  <c r="J74" i="1"/>
  <c r="J29" i="1"/>
  <c r="M23" i="1"/>
  <c r="M439" i="1" l="1"/>
  <c r="M417" i="1"/>
  <c r="M400" i="1"/>
  <c r="M295" i="1"/>
  <c r="M380" i="1"/>
  <c r="M273" i="1"/>
  <c r="M250" i="1"/>
  <c r="M181" i="1"/>
  <c r="M227" i="1"/>
  <c r="M160" i="1"/>
  <c r="M196" i="1"/>
  <c r="M148" i="1"/>
  <c r="M130" i="1"/>
  <c r="M109" i="1"/>
  <c r="M86" i="1"/>
  <c r="M60" i="1"/>
  <c r="M27" i="1"/>
  <c r="M35" i="1"/>
  <c r="M360" i="1"/>
  <c r="M338" i="1"/>
  <c r="M316" i="1"/>
  <c r="M31" i="1"/>
</calcChain>
</file>

<file path=xl/sharedStrings.xml><?xml version="1.0" encoding="utf-8"?>
<sst xmlns="http://schemas.openxmlformats.org/spreadsheetml/2006/main" count="1728" uniqueCount="192">
  <si>
    <t>Наименование учреждения, оказывающего услугу (выполняющего работу)</t>
  </si>
  <si>
    <t>Вариант оказания (выполнения)</t>
  </si>
  <si>
    <t>Услуга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</si>
  <si>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</si>
  <si>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</si>
  <si>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</si>
  <si>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</si>
  <si>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</si>
  <si>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</si>
  <si>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</si>
  <si>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</si>
  <si>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о фактическом исполнении государственных заданий государственными учреждениями в отчетном финансовом году</t>
  </si>
  <si>
    <t>ГБУЗ ЛОКБ</t>
  </si>
  <si>
    <t>Скорая специализированная медицинская помощь.</t>
  </si>
  <si>
    <t>Показатель качества</t>
  </si>
  <si>
    <t>Соответствие порядкам оказания медицинской помощи и на основе стандартов медицинской помощи</t>
  </si>
  <si>
    <t>да/нет</t>
  </si>
  <si>
    <t>да</t>
  </si>
  <si>
    <t>%</t>
  </si>
  <si>
    <t>Показатель объема</t>
  </si>
  <si>
    <t>вызов</t>
  </si>
  <si>
    <t>Скорая специализированная  медицинская помощь</t>
  </si>
  <si>
    <t>Высокотехнологичная медицинская помощь</t>
  </si>
  <si>
    <t>Случай госпитализации</t>
  </si>
  <si>
    <t>ЛОГБУЗ «ДКБ»</t>
  </si>
  <si>
    <t xml:space="preserve">ГБУЗ «ЛеноблЦентр» </t>
  </si>
  <si>
    <t>Первичная специализированная медико-санитарная помощь в амбулаторных условиях по специальности дерматовенерология (в части венерологии)</t>
  </si>
  <si>
    <t>Первичная специализированная медико-санитарная помощь в амбулаторных условиях по специальности «дерматовенерология»</t>
  </si>
  <si>
    <t>Посещения</t>
  </si>
  <si>
    <t>Обращения</t>
  </si>
  <si>
    <t>Первичная специализированная медико-санитарная помощь в условиях дневного стационара</t>
  </si>
  <si>
    <t>Специализированная медицинская помощь в условиях дневного стационара по профилю «дерматовенерология» в части венерология</t>
  </si>
  <si>
    <t>Специализированная медицинская помощь в стационарных условиях по профилю дерматовенерология (в части венерологии)</t>
  </si>
  <si>
    <t xml:space="preserve">ГБУЗ ЛО санаторий «Сосновый мыс» </t>
  </si>
  <si>
    <t>Санаторно-курортное лечение по профилю: фтизиатрия</t>
  </si>
  <si>
    <t xml:space="preserve">Санаторно-курортное лечение по профилю «фтизиатрия» </t>
  </si>
  <si>
    <t>Койко-день</t>
  </si>
  <si>
    <t xml:space="preserve">ГБУЗ ЛО «Центр профпатологии» </t>
  </si>
  <si>
    <t>Работа</t>
  </si>
  <si>
    <t>Экспертиза профессиональной пригодности и экспертиза связи заболевания с профессией</t>
  </si>
  <si>
    <t>Экспертиза профессиональной пригодности и связи заболевания с профессией</t>
  </si>
  <si>
    <t>Количество экспертиз</t>
  </si>
  <si>
    <t xml:space="preserve">ГБПОУ ЛОМТ </t>
  </si>
  <si>
    <t xml:space="preserve">ГБПОУ ЛО «ТМК»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</si>
  <si>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</si>
  <si>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образования, среднего образования</t>
  </si>
  <si>
    <t>Человек</t>
  </si>
  <si>
    <t>Реализация дополнительных профессиональных образовательных программ- программ повышения квалификации</t>
  </si>
  <si>
    <t>Доля слушателей успешно сдавших экзамен от числа зачисленных на обучение</t>
  </si>
  <si>
    <t xml:space="preserve">ГБПОУ ЛО ВМК </t>
  </si>
  <si>
    <t xml:space="preserve">ГБУЗ ЛО «Бокситогорская МБ» </t>
  </si>
  <si>
    <t xml:space="preserve">
Наркология
</t>
  </si>
  <si>
    <t>Обращения (взрослые)</t>
  </si>
  <si>
    <t>Посещения (взрослые)</t>
  </si>
  <si>
    <t>Инфекционные болезни (в части синдрома приобретенного иммунодефицита (ВИЧ-инфекции))</t>
  </si>
  <si>
    <t xml:space="preserve">Фтизиатрия </t>
  </si>
  <si>
    <t>Первичная медико-санитарная помощь, включенная в базовую программу ОМС,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</si>
  <si>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ОМС.</t>
  </si>
  <si>
    <t>Специализированная медицинская помощь в стационарных условиях при состояниях, требующих срочного медицинского вмешательства</t>
  </si>
  <si>
    <t xml:space="preserve"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 </t>
  </si>
  <si>
    <t>Сестринский уход</t>
  </si>
  <si>
    <t>Скорая медицинская помощь</t>
  </si>
  <si>
    <t>Вызов</t>
  </si>
  <si>
    <t xml:space="preserve">ГБУЗ ЛО «Волховская МБ» </t>
  </si>
  <si>
    <t>Специализированная медицинская помощь в стационарных условиях, оказываемая при состояниях, требующих срочного медицинского вмешательства, гражданам, не застрахованные по ОМС *</t>
  </si>
  <si>
    <t>Психиатрия (психотерапия)**</t>
  </si>
  <si>
    <t xml:space="preserve">ГБУЗ ЛО «Волосовская МБ» </t>
  </si>
  <si>
    <t xml:space="preserve">ГБУЗ ЛО «Всеволожская КМБ» </t>
  </si>
  <si>
    <t>Лечебная физкультура и спортивная медицина</t>
  </si>
  <si>
    <t xml:space="preserve">ГБУЗ ЛО «Сертоловская ГБ» </t>
  </si>
  <si>
    <t>Первичная специализированная медико-санитарная помощь в амбулаторных условиях по специальностям «фтизиатрия», «дерматовенерология», инфекционные болезни</t>
  </si>
  <si>
    <t xml:space="preserve">ГБУЗ ЛО «Выборгская МБ» </t>
  </si>
  <si>
    <t xml:space="preserve">ГБУЗ ЛО «Рощинская РБ» </t>
  </si>
  <si>
    <t>ГБУЗ ЛО «Выборгская ДГБ»</t>
  </si>
  <si>
    <t>ГБУЗ ЛО «Гатчинская КМБ»</t>
  </si>
  <si>
    <t>ГБУЗ ЛО «Вырицкая РБ»</t>
  </si>
  <si>
    <t>Первичная специализированная медико-санитарная помощь в амбулаторных условиях по специальностям «дерматовенерология».</t>
  </si>
  <si>
    <t>ГБУЗ ЛО «Кингисеппская МБ»</t>
  </si>
  <si>
    <t>ГБУЗ ЛО «Киришская КМБ»</t>
  </si>
  <si>
    <t>ГБУЗ ЛО «Кировская МБ»</t>
  </si>
  <si>
    <t>ГБУЗ ЛО «Лодейнопольская МБ»</t>
  </si>
  <si>
    <t>ГБУЗ ЛО «Ломоносовская МБ»</t>
  </si>
  <si>
    <t>ГБУЗ ЛО «Лужская МБ»</t>
  </si>
  <si>
    <t>ГБУЗ ЛО «Подпорожская МБ»</t>
  </si>
  <si>
    <t>ГБУЗ ЛО «Приозерская МБ»</t>
  </si>
  <si>
    <t>ГБУЗ ЛО «Сланцевская МБ»</t>
  </si>
  <si>
    <t>ГБУЗ ЛО «Тихвинская МБ»</t>
  </si>
  <si>
    <t>ГБУЗ ЛООД</t>
  </si>
  <si>
    <t>ИТОГО</t>
  </si>
  <si>
    <t>Журнал учета клинико-экспертной работы Ф.№035/-02</t>
  </si>
  <si>
    <t>Хирургическая активность</t>
  </si>
  <si>
    <t>Послеоперационная летальность</t>
  </si>
  <si>
    <t xml:space="preserve">Журнал регистрации вызовов для оказания скорой специализированной </t>
  </si>
  <si>
    <t>Количество обслуженных вызовов для оказания скорой специализированной медицинской помощи</t>
  </si>
  <si>
    <t>Госпитальная летальность детей в отделении патологии новорожденных по ВМП</t>
  </si>
  <si>
    <t>учетная форма  N 066/у-02 "Статистическая карта выбывшего из стационара..»;</t>
  </si>
  <si>
    <t>учетная форма N 016/у-02 "Сводная ведомость движения больных и коечного фонда по стационару, отделению или профилю коек стационара круглосуточного пребывания, дневного стационара при больничном учреждении"</t>
  </si>
  <si>
    <t>учетная форма N 025/у- ВМП (обл.) "Талон на оказание ВМП"</t>
  </si>
  <si>
    <t xml:space="preserve">Активное выявление инфекций передаваемых, преимущественно половым путём, с
диагнозом установленным впервые     
</t>
  </si>
  <si>
    <t>Заболеваемость ИППП с диагнозом (А50-А64) установленным впервые на 100 т. населения</t>
  </si>
  <si>
    <t>Повышение качества оказания лечебно-диагностической работы консультативной поликлиники по профилю  дерматовенерология</t>
  </si>
  <si>
    <t xml:space="preserve">Повышение качества оказания специализированной венерологической стационарной помощи   </t>
  </si>
  <si>
    <t>Повышение качества оказания специализированной венерологической помощи в условиях дневного стационара</t>
  </si>
  <si>
    <t>Процент охвата санаторно-курортным лечением детей от подлежащих на диспансерном учете.</t>
  </si>
  <si>
    <t>Правильность установления диагноза профессионального заболевания</t>
  </si>
  <si>
    <t>Карта санаторно-курортного лечения</t>
  </si>
  <si>
    <t>Форма статистического наблюдения № 9</t>
  </si>
  <si>
    <t>Доля выпускников медицинских образовательных учреждений Ленинградской области трудоустроенных в медицинских организациях государственной системы здравоохранения Ленинградской области от числа выпускников</t>
  </si>
  <si>
    <t>Форма внутреннего учета сдачи экзамена слушателей</t>
  </si>
  <si>
    <t>Форма посещаемости</t>
  </si>
  <si>
    <t>Форма внутреннего учета трудоустройства выпускников</t>
  </si>
  <si>
    <t>Удельный вес больных алкоголизмом, наркоманией, токсикоманией, находящихся в стадии устойчивой ремиссии заболевания длительностью от 1 года и более от общего числа названных больных, состоящих под наблюдением</t>
  </si>
  <si>
    <t>Форма статистического наблюдения № 37</t>
  </si>
  <si>
    <t>Число больных наркологическими заболеваниями, снятых с наблюдения в связи с достижением длительной ремиссии заболевания (выздоровлением) от общего числа больных, состоящих под наблюдением</t>
  </si>
  <si>
    <t>Процент охвата диспансерным наблюдением ВИЧ-инфицированных больных от общего количества подлежащих</t>
  </si>
  <si>
    <t>Форма статистического наблюдения № 14,№ 30</t>
  </si>
  <si>
    <t>Число больных, снятых с диспансерного учета в связи с достижением ремиссии</t>
  </si>
  <si>
    <t>Форма статистического наблюдения № 36</t>
  </si>
  <si>
    <t>Абацилирование впервые выявленных больных туберкулезом</t>
  </si>
  <si>
    <t>Форма приказа Минздрава РФ от 13 февраля 2004 года № 50</t>
  </si>
  <si>
    <t>Клиническое излечение впервые выявленных больных туберкулезом</t>
  </si>
  <si>
    <t xml:space="preserve">Активное выявление инфекций передаваемых, преимущественно половым путём, с
диагнозом установленным впервые
</t>
  </si>
  <si>
    <t>Количество диагнозов на 100 т. Населения</t>
  </si>
  <si>
    <t>Форма статистического наблюдения № 30</t>
  </si>
  <si>
    <t>Форма статистического наблюдения № 32</t>
  </si>
  <si>
    <t>Форма статистического наблюдения № 33</t>
  </si>
  <si>
    <t>Форма статистического наблюдения № 34</t>
  </si>
  <si>
    <t>Форма статистического наблюдения № 40</t>
  </si>
  <si>
    <t>высокая обращаемость пациентов</t>
  </si>
  <si>
    <t>Форма статистического наблюдения №40</t>
  </si>
  <si>
    <t>Форма статистического наблюдения №  30</t>
  </si>
  <si>
    <t>Форма статистического наблюдения №  40</t>
  </si>
  <si>
    <t>учетная форма  N 066/у-02 «Статистическая карта выбывшего из стационара »;</t>
  </si>
  <si>
    <t>учетная форма N 025/у- ВМП  «Талон на оказание ВМП»</t>
  </si>
  <si>
    <t xml:space="preserve">Обращения </t>
  </si>
  <si>
    <t xml:space="preserve">Посещения </t>
  </si>
  <si>
    <t>Специализированная медицинская помощь в стационарных условиях по профилю «дерматовенерология»</t>
  </si>
  <si>
    <t>случай лечения</t>
  </si>
  <si>
    <t>Случай лечения</t>
  </si>
  <si>
    <t>Паллиативная медицинская помощь в стационарных условиях, сестринский уход</t>
  </si>
  <si>
    <t>Дерматовенерология (в части венерологии)</t>
  </si>
  <si>
    <t>Первичная специализированная помощь в условиях дневного стационара по профилю: фтизиатрия</t>
  </si>
  <si>
    <t>Специализированная медицинская помощь в условиях дневного стационара по профилю фтизиатрия</t>
  </si>
  <si>
    <t>Специализированная медицинская помощь в условиях дневного стационара по профилю: фтизиатрия</t>
  </si>
  <si>
    <t>Паллиативная медицинская помощь</t>
  </si>
  <si>
    <t>Терапия (медико-социальная поддержка лиц, находящихся в алкогольном и/или наркотическом опьянении, утративших способность самостоятельно передвигаться и ориентироваться в окруж. обстановке</t>
  </si>
  <si>
    <t>Сводная оценка выполнения государственными учреждениями государственного задания по показателям (качества, объема)</t>
  </si>
  <si>
    <t>Учетная форма N 016/у-02 "Сводная ведомость движения больных и коечного фонда по стационару, отделению или профилю коек стационара круглосуточного пребывания, дневного стационара при больничном учреждении"</t>
  </si>
  <si>
    <t>Показатель (качества, объема)</t>
  </si>
  <si>
    <t>Наименование оказываемой услуги (выполняемой работы)</t>
  </si>
  <si>
    <t>Первичная медико-санитарная помощь оказываемая в экстренной форме при внезапных острых заболеваниях, состояниях, обострении хронических заболеваний, представляющих угрозу жизни пациента, граждан, не застрахованных по ОМС</t>
  </si>
  <si>
    <t xml:space="preserve"> Первичная специализированная медико-санитарная помощь в амбулаторных условиях по специальностям «фтизиатрия», «дерматовенерология»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</si>
  <si>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</si>
  <si>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«дерматовенерология», лечебная физкультура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</si>
  <si>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«дерматовенерология», «лечебная физкультура и спортивная медицина»</t>
  </si>
  <si>
    <t>Специализированная медицинская помощь в стационарных условиях при состояниях, требующих срочного медицинского вмешательства, специализированная медицинская помощь в стационарных условиях по профилю: психиатрия (психотерапия)</t>
  </si>
  <si>
    <t>Число случаев лечения</t>
  </si>
  <si>
    <t xml:space="preserve">Специализированная медицинская помощь в стационарных условиях по профилю психиатрия </t>
  </si>
  <si>
    <t>низкая  обращаемость пациентов</t>
  </si>
  <si>
    <t>ГБУЗ ЛО «Тосненская КМБ»</t>
  </si>
  <si>
    <t xml:space="preserve">ГБУЗ ЛО «Токсовская МБ» </t>
  </si>
  <si>
    <t>СВОДНЫЙ ОТЧЁТ за 2018 год Комитет по здравоохранению Ленинградской области</t>
  </si>
  <si>
    <t>Скорая специализированная медицинская помощь</t>
  </si>
  <si>
    <t>Паллиативная медицинская помощь в амбулаторных условиях</t>
  </si>
  <si>
    <t>Специализированная медицинская помощь в условиях дневного стационара по профилю: психотерапия</t>
  </si>
  <si>
    <t>Специализированная медицинская помощь в стационарных условиях по профилю психотерапия</t>
  </si>
  <si>
    <t>Неврология (психотерапия)</t>
  </si>
  <si>
    <t>Недовыполнение плановых объемов связано с уменьшением сроков пребывния за счет летальности данной категории больных</t>
  </si>
  <si>
    <t>В связи  с длительным отсутствием заведующей отделенем (больничный лист в течение 5 мес.) контроль за исполнительской дисциплиной врача-ординатора был снижен, что повлияло на фактическое исполнение объемных показателей</t>
  </si>
  <si>
    <t>Первичная специализированная медико-санитарная помощь в амбулаторных условиях по специальностям "наркология", «инфекционные болезни», «фтизиатрия», «дерматовенерология», «лечебная физкультура и спортивная медицина», "паллиативная мед. помощь в амбулаторных условиях"</t>
  </si>
  <si>
    <t>Первичная специализированная медико-санитарная помощь в амбулаторных условиях по специальностям наркология, «инфекционные болезни», «фтизиатрия», «дерматовенерология», "паллиативная мед. помощь в амбулаторных условиях"</t>
  </si>
  <si>
    <t xml:space="preserve"> Первичная специализированная медико-санитарная помощь в амбулаторных условиях по специальностям «инфекционные болезни», «фтизиатрия», «дерматовенерология»</t>
  </si>
  <si>
    <t>Объемы даны с 01.11.2018г, смогли освоить и наладить поток пациентиов частично</t>
  </si>
  <si>
    <t xml:space="preserve"> Первичная специализированная медико-санитарная помощь в амбулаторных условиях по специальностям «инфекционные болезни», «фтизиатрия», «дерматовенерология», лечебная физкультура и спортивная медицина, паллиативная медицинская помощь в амбулаторных условиях</t>
  </si>
  <si>
    <t>Низкая приверженность пациентов, отказ от повторного обращения</t>
  </si>
  <si>
    <t xml:space="preserve">Нет необходимого контингента </t>
  </si>
  <si>
    <t>Первичная специализированная медицинская помощь, по профилю фтизиатрия</t>
  </si>
  <si>
    <t>Первичная специализированная медико-санитарная помощь в амбулаторных условиях по специальностям "наркология", "инфекционные болезни, "фтизиатрия", "дерматовенерология", "лечебная физкультура и спортивная медицина"</t>
  </si>
  <si>
    <t>Первичная специализированная медико-санитарная помощь в амбулаторных условиях по специальностям: наркология, инфекционные болезни,фтизиатрия, дерматовенерология</t>
  </si>
  <si>
    <r>
      <t xml:space="preserve"> Первичная специализированная медико-санитарная помощь в амбулаторных условиях по специальностям «инфекционные болезни», «фтизиатрия», «дерматовенерология», </t>
    </r>
    <r>
      <rPr>
        <sz val="11"/>
        <color rgb="FF000000"/>
        <rFont val="Times New Roman"/>
        <family val="1"/>
        <charset val="204"/>
      </rPr>
      <t>лечебная физкультура и спортивная медицина</t>
    </r>
  </si>
  <si>
    <t>Недовыполнение плановых объемов связано с уменьшением сроков пребывния за счет летальности данной категории больных, план по случаям госпитализации был выполнен, т.е. ведется активная работа по информориванию населения и привлечению пациентов данного профиля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</si>
  <si>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Психиатрия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</si>
  <si>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</si>
  <si>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низкая обращаемость</t>
  </si>
  <si>
    <t>Недовыполнение объемов мед. помощи по профилю фтизиатрия связано с дефицитом кадров</t>
  </si>
  <si>
    <t>Недовыполнение объемов мед. помощи по профилю наркология связано с дефицитом кадров, низкой приверженностью пациентов</t>
  </si>
  <si>
    <t>Неисполнение плановых объемов связано с улучшением идентификации пациентов в базе системы ОМС</t>
  </si>
  <si>
    <t>ГАУЗ ЛО Детский Хоспис</t>
  </si>
  <si>
    <t>Первичная специализированная медико-санитарная помощь в амбулаторных условиях - посещения выездной патронажной службы паллиативной медицинской помощи детям*</t>
  </si>
  <si>
    <t>Первичная специализированная медико-санитарная помощь</t>
  </si>
  <si>
    <t>Паллиативная медицинская помощь, хоспис в стационаре</t>
  </si>
  <si>
    <t>Открытие Детского Хосписа состоялось 24 апреля 2018г., в течение периода с января по апрель 2018г. завершались строительно-отделочные работы, вводились в эксплуатацию и тестировались инженерные системы.Велись организационные и подготовительные работы для приема пациентов. Существует трудность в наборе пациентов данного профиля, для этого в течение всего времени проводилась активная работа по выявлению пациентов, а также информационная и просветительская работа с педиатрами, неврологами и специалистами по детству. Выстраивалось взаимодействие со стационарами и поликлиниками во всех районах ЛО. Вместе с тем, плановые объемы в амбулаторных условиях выездной патроножной службой были выполнены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</si>
</sst>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6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164" fontId="1" fillId="0" borderId="7" xfId="1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Объёмы МУЗ 201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8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68" sqref="B468"/>
    </sheetView>
  </sheetViews>
  <sheetFormatPr defaultRowHeight="15" x14ac:dyDescent="0.25"/>
  <cols>
    <col min="1" max="1" width="28.85546875" style="6" customWidth="1"/>
    <col min="2" max="2" width="28.28515625" style="6" customWidth="1"/>
    <col min="3" max="4" width="13.85546875" style="37" customWidth="1"/>
    <col min="5" max="5" width="37.7109375" style="25" customWidth="1"/>
    <col min="6" max="6" width="16.140625" style="37" customWidth="1"/>
    <col min="7" max="7" width="20.85546875" style="49" customWidth="1"/>
    <col min="8" max="8" width="14.42578125" style="49" customWidth="1"/>
    <col min="9" max="9" width="26.28515625" style="50" customWidth="1"/>
    <col min="10" max="10" width="31" style="52" customWidth="1"/>
    <col min="11" max="11" width="37.7109375" style="6" customWidth="1"/>
    <col min="12" max="12" width="26" style="101" customWidth="1"/>
    <col min="13" max="13" width="12.42578125" style="6" bestFit="1" customWidth="1"/>
    <col min="14" max="16384" width="9.140625" style="6"/>
  </cols>
  <sheetData>
    <row r="1" spans="1:13" x14ac:dyDescent="0.25">
      <c r="A1" s="201" t="s">
        <v>161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x14ac:dyDescent="0.25">
      <c r="C2" s="202" t="s">
        <v>11</v>
      </c>
      <c r="D2" s="202"/>
      <c r="E2" s="202"/>
      <c r="F2" s="202"/>
      <c r="G2" s="202"/>
      <c r="H2" s="202"/>
      <c r="I2" s="202"/>
      <c r="J2" s="202"/>
    </row>
    <row r="3" spans="1:13" ht="75.75" customHeight="1" x14ac:dyDescent="0.25">
      <c r="A3" s="1" t="s">
        <v>0</v>
      </c>
      <c r="B3" s="91" t="s">
        <v>149</v>
      </c>
      <c r="C3" s="34" t="s">
        <v>1</v>
      </c>
      <c r="D3" s="34" t="s">
        <v>148</v>
      </c>
      <c r="E3" s="55" t="s">
        <v>3</v>
      </c>
      <c r="F3" s="34" t="s">
        <v>4</v>
      </c>
      <c r="G3" s="20" t="s">
        <v>5</v>
      </c>
      <c r="H3" s="20" t="s">
        <v>6</v>
      </c>
      <c r="I3" s="48" t="s">
        <v>7</v>
      </c>
      <c r="J3" s="48" t="s">
        <v>146</v>
      </c>
      <c r="K3" s="1" t="s">
        <v>8</v>
      </c>
      <c r="L3" s="91" t="s">
        <v>9</v>
      </c>
      <c r="M3" s="1" t="s">
        <v>10</v>
      </c>
    </row>
    <row r="4" spans="1:13" ht="69.75" customHeight="1" x14ac:dyDescent="0.25">
      <c r="A4" s="203" t="s">
        <v>12</v>
      </c>
      <c r="B4" s="163" t="s">
        <v>162</v>
      </c>
      <c r="C4" s="196" t="s">
        <v>2</v>
      </c>
      <c r="D4" s="34" t="s">
        <v>14</v>
      </c>
      <c r="E4" s="40" t="s">
        <v>93</v>
      </c>
      <c r="F4" s="12" t="s">
        <v>18</v>
      </c>
      <c r="G4" s="12">
        <v>100</v>
      </c>
      <c r="H4" s="12">
        <v>100</v>
      </c>
      <c r="I4" s="72">
        <v>100</v>
      </c>
      <c r="J4" s="153">
        <f>(I5+I4)/2</f>
        <v>100.15625</v>
      </c>
      <c r="K4" s="141"/>
      <c r="L4" s="148" t="s">
        <v>92</v>
      </c>
      <c r="M4" s="172">
        <f>(J4+J6)/2</f>
        <v>100.078125</v>
      </c>
    </row>
    <row r="5" spans="1:13" ht="31.5" customHeight="1" x14ac:dyDescent="0.25">
      <c r="A5" s="203"/>
      <c r="B5" s="163"/>
      <c r="C5" s="196"/>
      <c r="D5" s="34" t="s">
        <v>19</v>
      </c>
      <c r="E5" s="5" t="s">
        <v>21</v>
      </c>
      <c r="F5" s="12" t="s">
        <v>20</v>
      </c>
      <c r="G5" s="93">
        <v>1600</v>
      </c>
      <c r="H5" s="93">
        <v>1605</v>
      </c>
      <c r="I5" s="72">
        <f>H5/G5*100</f>
        <v>100.3125</v>
      </c>
      <c r="J5" s="154"/>
      <c r="K5" s="143"/>
      <c r="L5" s="149"/>
      <c r="M5" s="173"/>
    </row>
    <row r="6" spans="1:13" ht="27.75" customHeight="1" x14ac:dyDescent="0.25">
      <c r="A6" s="203"/>
      <c r="B6" s="163" t="s">
        <v>22</v>
      </c>
      <c r="C6" s="196" t="s">
        <v>2</v>
      </c>
      <c r="D6" s="34" t="s">
        <v>14</v>
      </c>
      <c r="E6" s="5" t="s">
        <v>90</v>
      </c>
      <c r="F6" s="12">
        <v>100</v>
      </c>
      <c r="G6" s="12">
        <v>100</v>
      </c>
      <c r="H6" s="12">
        <v>100</v>
      </c>
      <c r="I6" s="72">
        <v>100</v>
      </c>
      <c r="J6" s="153">
        <v>100</v>
      </c>
      <c r="K6" s="226"/>
      <c r="L6" s="207" t="s">
        <v>95</v>
      </c>
      <c r="M6" s="173"/>
    </row>
    <row r="7" spans="1:13" ht="30.75" customHeight="1" x14ac:dyDescent="0.25">
      <c r="A7" s="203"/>
      <c r="B7" s="163"/>
      <c r="C7" s="196"/>
      <c r="D7" s="34" t="s">
        <v>14</v>
      </c>
      <c r="E7" s="5" t="s">
        <v>91</v>
      </c>
      <c r="F7" s="12" t="s">
        <v>18</v>
      </c>
      <c r="G7" s="75">
        <v>8.9999999999999993E-3</v>
      </c>
      <c r="H7" s="75">
        <v>8.9999999999999993E-3</v>
      </c>
      <c r="I7" s="76">
        <f>G7/H7</f>
        <v>1</v>
      </c>
      <c r="J7" s="206"/>
      <c r="K7" s="227"/>
      <c r="L7" s="208"/>
      <c r="M7" s="173"/>
    </row>
    <row r="8" spans="1:13" ht="150" customHeight="1" x14ac:dyDescent="0.25">
      <c r="A8" s="203"/>
      <c r="B8" s="163"/>
      <c r="C8" s="196"/>
      <c r="D8" s="34" t="s">
        <v>19</v>
      </c>
      <c r="E8" s="5" t="s">
        <v>22</v>
      </c>
      <c r="F8" s="20" t="s">
        <v>23</v>
      </c>
      <c r="G8" s="93">
        <v>2882</v>
      </c>
      <c r="H8" s="93">
        <v>2882</v>
      </c>
      <c r="I8" s="72">
        <f t="shared" ref="I8:I54" si="0">H8/G8*100</f>
        <v>100</v>
      </c>
      <c r="J8" s="154"/>
      <c r="K8" s="228"/>
      <c r="L8" s="62" t="s">
        <v>147</v>
      </c>
      <c r="M8" s="174"/>
    </row>
    <row r="9" spans="1:13" ht="72.75" customHeight="1" x14ac:dyDescent="0.25">
      <c r="A9" s="203" t="s">
        <v>24</v>
      </c>
      <c r="B9" s="163" t="s">
        <v>13</v>
      </c>
      <c r="C9" s="196" t="s">
        <v>2</v>
      </c>
      <c r="D9" s="34" t="s">
        <v>14</v>
      </c>
      <c r="E9" s="40" t="s">
        <v>93</v>
      </c>
      <c r="F9" s="12" t="s">
        <v>18</v>
      </c>
      <c r="G9" s="12">
        <v>100</v>
      </c>
      <c r="H9" s="12">
        <v>100</v>
      </c>
      <c r="I9" s="72">
        <v>100</v>
      </c>
      <c r="J9" s="153">
        <f>(I10+I9)/2</f>
        <v>100.22988505747128</v>
      </c>
      <c r="K9" s="2"/>
      <c r="L9" s="148" t="s">
        <v>92</v>
      </c>
      <c r="M9" s="155">
        <f>(J9+J11)/2</f>
        <v>100.11494252873564</v>
      </c>
    </row>
    <row r="10" spans="1:13" ht="33.75" customHeight="1" x14ac:dyDescent="0.25">
      <c r="A10" s="203"/>
      <c r="B10" s="163"/>
      <c r="C10" s="196"/>
      <c r="D10" s="34" t="s">
        <v>19</v>
      </c>
      <c r="E10" s="5" t="s">
        <v>21</v>
      </c>
      <c r="F10" s="12" t="s">
        <v>20</v>
      </c>
      <c r="G10" s="12">
        <v>870</v>
      </c>
      <c r="H10" s="12">
        <v>874</v>
      </c>
      <c r="I10" s="72">
        <f t="shared" si="0"/>
        <v>100.45977011494254</v>
      </c>
      <c r="J10" s="154"/>
      <c r="K10" s="2"/>
      <c r="L10" s="149"/>
      <c r="M10" s="156"/>
    </row>
    <row r="11" spans="1:13" ht="49.5" customHeight="1" x14ac:dyDescent="0.25">
      <c r="A11" s="203"/>
      <c r="B11" s="163" t="s">
        <v>22</v>
      </c>
      <c r="C11" s="196" t="s">
        <v>2</v>
      </c>
      <c r="D11" s="148" t="s">
        <v>14</v>
      </c>
      <c r="E11" s="77" t="s">
        <v>90</v>
      </c>
      <c r="F11" s="12" t="s">
        <v>18</v>
      </c>
      <c r="G11" s="12">
        <v>99</v>
      </c>
      <c r="H11" s="12">
        <v>100</v>
      </c>
      <c r="I11" s="72">
        <v>100</v>
      </c>
      <c r="J11" s="153">
        <f>(I11+I12+I14+I13)/4</f>
        <v>100</v>
      </c>
      <c r="K11" s="2"/>
      <c r="L11" s="148" t="s">
        <v>95</v>
      </c>
      <c r="M11" s="156"/>
    </row>
    <row r="12" spans="1:13" ht="38.25" customHeight="1" x14ac:dyDescent="0.25">
      <c r="A12" s="203"/>
      <c r="B12" s="163"/>
      <c r="C12" s="196"/>
      <c r="D12" s="159"/>
      <c r="E12" s="40" t="s">
        <v>91</v>
      </c>
      <c r="F12" s="12" t="s">
        <v>18</v>
      </c>
      <c r="G12" s="12">
        <v>0.28000000000000003</v>
      </c>
      <c r="H12" s="12">
        <v>0.03</v>
      </c>
      <c r="I12" s="72">
        <v>100</v>
      </c>
      <c r="J12" s="206"/>
      <c r="K12" s="2"/>
      <c r="L12" s="149"/>
      <c r="M12" s="156"/>
    </row>
    <row r="13" spans="1:13" ht="63" customHeight="1" x14ac:dyDescent="0.25">
      <c r="A13" s="203"/>
      <c r="B13" s="163"/>
      <c r="C13" s="196"/>
      <c r="D13" s="149"/>
      <c r="E13" s="40" t="s">
        <v>94</v>
      </c>
      <c r="F13" s="12" t="s">
        <v>18</v>
      </c>
      <c r="G13" s="12">
        <v>3.6</v>
      </c>
      <c r="H13" s="12">
        <v>0</v>
      </c>
      <c r="I13" s="72">
        <v>100</v>
      </c>
      <c r="J13" s="206"/>
      <c r="K13" s="2"/>
      <c r="L13" s="148" t="s">
        <v>96</v>
      </c>
      <c r="M13" s="156"/>
    </row>
    <row r="14" spans="1:13" ht="85.5" customHeight="1" x14ac:dyDescent="0.25">
      <c r="A14" s="203"/>
      <c r="B14" s="163"/>
      <c r="C14" s="196"/>
      <c r="D14" s="34" t="s">
        <v>19</v>
      </c>
      <c r="E14" s="40" t="s">
        <v>22</v>
      </c>
      <c r="F14" s="20" t="s">
        <v>23</v>
      </c>
      <c r="G14" s="84">
        <v>265</v>
      </c>
      <c r="H14" s="84">
        <v>265</v>
      </c>
      <c r="I14" s="72">
        <f t="shared" si="0"/>
        <v>100</v>
      </c>
      <c r="J14" s="154"/>
      <c r="K14" s="2"/>
      <c r="L14" s="149" t="s">
        <v>97</v>
      </c>
      <c r="M14" s="157"/>
    </row>
    <row r="15" spans="1:13" ht="117.75" customHeight="1" x14ac:dyDescent="0.25">
      <c r="A15" s="209" t="s">
        <v>25</v>
      </c>
      <c r="B15" s="145" t="s">
        <v>26</v>
      </c>
      <c r="C15" s="141" t="s">
        <v>2</v>
      </c>
      <c r="D15" s="34" t="s">
        <v>14</v>
      </c>
      <c r="E15" s="5" t="s">
        <v>98</v>
      </c>
      <c r="F15" s="20" t="s">
        <v>99</v>
      </c>
      <c r="G15" s="12">
        <v>145</v>
      </c>
      <c r="H15" s="12">
        <v>145</v>
      </c>
      <c r="I15" s="72">
        <v>100</v>
      </c>
      <c r="J15" s="153">
        <f>(I15+I16+I17+I18)/4</f>
        <v>103.04790115446507</v>
      </c>
      <c r="K15" s="2"/>
      <c r="L15" s="163" t="s">
        <v>106</v>
      </c>
      <c r="M15" s="172">
        <f>(J15+J19+J21)/3</f>
        <v>102.40977397316414</v>
      </c>
    </row>
    <row r="16" spans="1:13" ht="66.75" customHeight="1" x14ac:dyDescent="0.25">
      <c r="A16" s="210"/>
      <c r="B16" s="146"/>
      <c r="C16" s="142"/>
      <c r="D16" s="34" t="s">
        <v>14</v>
      </c>
      <c r="E16" s="5" t="s">
        <v>100</v>
      </c>
      <c r="F16" s="12" t="s">
        <v>18</v>
      </c>
      <c r="G16" s="12">
        <v>2</v>
      </c>
      <c r="H16" s="12">
        <v>1</v>
      </c>
      <c r="I16" s="72">
        <v>100</v>
      </c>
      <c r="J16" s="206"/>
      <c r="K16" s="2"/>
      <c r="L16" s="163"/>
      <c r="M16" s="173"/>
    </row>
    <row r="17" spans="1:13" ht="54" customHeight="1" x14ac:dyDescent="0.25">
      <c r="A17" s="210"/>
      <c r="B17" s="146"/>
      <c r="C17" s="142"/>
      <c r="D17" s="148" t="s">
        <v>19</v>
      </c>
      <c r="E17" s="204" t="s">
        <v>27</v>
      </c>
      <c r="F17" s="78" t="s">
        <v>28</v>
      </c>
      <c r="G17" s="93">
        <v>8316</v>
      </c>
      <c r="H17" s="93">
        <v>8384</v>
      </c>
      <c r="I17" s="72">
        <f>H17/G17*100</f>
        <v>100.81770081770082</v>
      </c>
      <c r="J17" s="206"/>
      <c r="K17" s="2"/>
      <c r="L17" s="163"/>
      <c r="M17" s="173"/>
    </row>
    <row r="18" spans="1:13" ht="24" customHeight="1" x14ac:dyDescent="0.25">
      <c r="A18" s="210"/>
      <c r="B18" s="146"/>
      <c r="C18" s="142"/>
      <c r="D18" s="149"/>
      <c r="E18" s="205"/>
      <c r="F18" s="12" t="s">
        <v>29</v>
      </c>
      <c r="G18" s="93">
        <v>3763</v>
      </c>
      <c r="H18" s="93">
        <v>4191</v>
      </c>
      <c r="I18" s="72">
        <f t="shared" si="0"/>
        <v>111.37390380015945</v>
      </c>
      <c r="J18" s="206"/>
      <c r="K18" s="2"/>
      <c r="L18" s="163"/>
      <c r="M18" s="173"/>
    </row>
    <row r="19" spans="1:13" ht="87" customHeight="1" x14ac:dyDescent="0.25">
      <c r="A19" s="210"/>
      <c r="B19" s="163" t="s">
        <v>30</v>
      </c>
      <c r="C19" s="196" t="s">
        <v>2</v>
      </c>
      <c r="D19" s="34" t="s">
        <v>14</v>
      </c>
      <c r="E19" s="36" t="s">
        <v>102</v>
      </c>
      <c r="F19" s="71" t="s">
        <v>18</v>
      </c>
      <c r="G19" s="71">
        <v>98</v>
      </c>
      <c r="H19" s="71">
        <v>98</v>
      </c>
      <c r="I19" s="72">
        <f t="shared" ref="I19" si="1">H19/G19*100</f>
        <v>100</v>
      </c>
      <c r="J19" s="153">
        <f>(I19+I20)/2</f>
        <v>101.06666666666666</v>
      </c>
      <c r="K19" s="2"/>
      <c r="L19" s="163"/>
      <c r="M19" s="173"/>
    </row>
    <row r="20" spans="1:13" ht="75.75" customHeight="1" x14ac:dyDescent="0.25">
      <c r="A20" s="210"/>
      <c r="B20" s="163"/>
      <c r="C20" s="196"/>
      <c r="D20" s="34" t="s">
        <v>19</v>
      </c>
      <c r="E20" s="5" t="s">
        <v>31</v>
      </c>
      <c r="F20" s="20" t="s">
        <v>156</v>
      </c>
      <c r="G20" s="12">
        <v>375</v>
      </c>
      <c r="H20" s="12">
        <v>383</v>
      </c>
      <c r="I20" s="72">
        <f t="shared" si="0"/>
        <v>102.13333333333334</v>
      </c>
      <c r="J20" s="154"/>
      <c r="K20" s="2"/>
      <c r="L20" s="163"/>
      <c r="M20" s="173"/>
    </row>
    <row r="21" spans="1:13" ht="75.75" customHeight="1" x14ac:dyDescent="0.25">
      <c r="A21" s="210"/>
      <c r="B21" s="163" t="s">
        <v>32</v>
      </c>
      <c r="C21" s="163" t="s">
        <v>2</v>
      </c>
      <c r="D21" s="28" t="s">
        <v>14</v>
      </c>
      <c r="E21" s="5" t="s">
        <v>101</v>
      </c>
      <c r="F21" s="12" t="s">
        <v>18</v>
      </c>
      <c r="G21" s="12">
        <v>98</v>
      </c>
      <c r="H21" s="12">
        <v>98</v>
      </c>
      <c r="I21" s="72">
        <f t="shared" ref="I21" si="2">H21/G21*100</f>
        <v>100</v>
      </c>
      <c r="J21" s="153">
        <f>(I22+I21)/2</f>
        <v>103.11475409836065</v>
      </c>
      <c r="K21" s="2"/>
      <c r="L21" s="163"/>
      <c r="M21" s="173"/>
    </row>
    <row r="22" spans="1:13" ht="48.75" customHeight="1" x14ac:dyDescent="0.25">
      <c r="A22" s="211"/>
      <c r="B22" s="163"/>
      <c r="C22" s="163"/>
      <c r="D22" s="34" t="s">
        <v>19</v>
      </c>
      <c r="E22" s="5" t="s">
        <v>136</v>
      </c>
      <c r="F22" s="20" t="s">
        <v>23</v>
      </c>
      <c r="G22" s="12">
        <v>305</v>
      </c>
      <c r="H22" s="12">
        <v>324</v>
      </c>
      <c r="I22" s="72">
        <f t="shared" si="0"/>
        <v>106.2295081967213</v>
      </c>
      <c r="J22" s="154"/>
      <c r="K22" s="2"/>
      <c r="L22" s="163"/>
      <c r="M22" s="174"/>
    </row>
    <row r="23" spans="1:13" ht="48" customHeight="1" x14ac:dyDescent="0.25">
      <c r="A23" s="192" t="s">
        <v>33</v>
      </c>
      <c r="B23" s="163" t="s">
        <v>34</v>
      </c>
      <c r="C23" s="163" t="s">
        <v>2</v>
      </c>
      <c r="D23" s="28" t="s">
        <v>14</v>
      </c>
      <c r="E23" s="36" t="s">
        <v>103</v>
      </c>
      <c r="F23" s="12" t="s">
        <v>18</v>
      </c>
      <c r="G23" s="71">
        <v>100</v>
      </c>
      <c r="H23" s="71">
        <v>100</v>
      </c>
      <c r="I23" s="72">
        <v>100</v>
      </c>
      <c r="J23" s="153">
        <f>(I23+I24)/2</f>
        <v>100.47899159663865</v>
      </c>
      <c r="K23" s="2"/>
      <c r="L23" s="148" t="s">
        <v>105</v>
      </c>
      <c r="M23" s="144">
        <f>J23</f>
        <v>100.47899159663865</v>
      </c>
    </row>
    <row r="24" spans="1:13" ht="31.5" x14ac:dyDescent="0.25">
      <c r="A24" s="192"/>
      <c r="B24" s="163"/>
      <c r="C24" s="163"/>
      <c r="D24" s="34" t="s">
        <v>19</v>
      </c>
      <c r="E24" s="5" t="s">
        <v>35</v>
      </c>
      <c r="F24" s="20" t="s">
        <v>36</v>
      </c>
      <c r="G24" s="83">
        <v>29750</v>
      </c>
      <c r="H24" s="83">
        <v>30035</v>
      </c>
      <c r="I24" s="72">
        <f t="shared" si="0"/>
        <v>100.95798319327731</v>
      </c>
      <c r="J24" s="154"/>
      <c r="K24" s="2"/>
      <c r="L24" s="149"/>
      <c r="M24" s="143"/>
    </row>
    <row r="25" spans="1:13" ht="51" customHeight="1" x14ac:dyDescent="0.25">
      <c r="A25" s="192" t="s">
        <v>37</v>
      </c>
      <c r="B25" s="163" t="s">
        <v>39</v>
      </c>
      <c r="C25" s="196" t="s">
        <v>38</v>
      </c>
      <c r="D25" s="28" t="s">
        <v>14</v>
      </c>
      <c r="E25" s="36" t="s">
        <v>104</v>
      </c>
      <c r="F25" s="12" t="s">
        <v>18</v>
      </c>
      <c r="G25" s="71">
        <v>98</v>
      </c>
      <c r="H25" s="71">
        <v>98</v>
      </c>
      <c r="I25" s="72">
        <v>100</v>
      </c>
      <c r="J25" s="153">
        <f>(I25+I26)/2</f>
        <v>100.17647058823529</v>
      </c>
      <c r="K25" s="2"/>
      <c r="L25" s="148" t="s">
        <v>89</v>
      </c>
      <c r="M25" s="144">
        <f>J25</f>
        <v>100.17647058823529</v>
      </c>
    </row>
    <row r="26" spans="1:13" ht="51.75" customHeight="1" x14ac:dyDescent="0.25">
      <c r="A26" s="192"/>
      <c r="B26" s="163"/>
      <c r="C26" s="196"/>
      <c r="D26" s="34" t="s">
        <v>19</v>
      </c>
      <c r="E26" s="5" t="s">
        <v>40</v>
      </c>
      <c r="F26" s="20" t="s">
        <v>41</v>
      </c>
      <c r="G26" s="12">
        <v>850</v>
      </c>
      <c r="H26" s="12">
        <v>853</v>
      </c>
      <c r="I26" s="72">
        <f t="shared" si="0"/>
        <v>100.35294117647058</v>
      </c>
      <c r="J26" s="154"/>
      <c r="K26" s="2"/>
      <c r="L26" s="149"/>
      <c r="M26" s="143"/>
    </row>
    <row r="27" spans="1:13" ht="112.5" customHeight="1" x14ac:dyDescent="0.25">
      <c r="A27" s="136" t="s">
        <v>43</v>
      </c>
      <c r="B27" s="148" t="s">
        <v>44</v>
      </c>
      <c r="C27" s="141" t="s">
        <v>2</v>
      </c>
      <c r="D27" s="34" t="s">
        <v>14</v>
      </c>
      <c r="E27" s="32" t="s">
        <v>107</v>
      </c>
      <c r="F27" s="12" t="s">
        <v>18</v>
      </c>
      <c r="G27" s="12">
        <v>63</v>
      </c>
      <c r="H27" s="12">
        <v>63</v>
      </c>
      <c r="I27" s="72">
        <f t="shared" si="0"/>
        <v>100</v>
      </c>
      <c r="J27" s="153">
        <f>(I27+I28)/2</f>
        <v>99.807692307692307</v>
      </c>
      <c r="K27" s="2"/>
      <c r="L27" s="91" t="s">
        <v>110</v>
      </c>
      <c r="M27" s="176">
        <f>(J27+J29)/2</f>
        <v>103.99676650782845</v>
      </c>
    </row>
    <row r="28" spans="1:13" ht="112.5" customHeight="1" x14ac:dyDescent="0.25">
      <c r="A28" s="137"/>
      <c r="B28" s="149"/>
      <c r="C28" s="143"/>
      <c r="D28" s="34" t="s">
        <v>19</v>
      </c>
      <c r="E28" s="32" t="s">
        <v>45</v>
      </c>
      <c r="F28" s="12" t="s">
        <v>46</v>
      </c>
      <c r="G28" s="12">
        <v>520</v>
      </c>
      <c r="H28" s="12">
        <v>518</v>
      </c>
      <c r="I28" s="72">
        <f t="shared" si="0"/>
        <v>99.615384615384613</v>
      </c>
      <c r="J28" s="154"/>
      <c r="K28" s="2"/>
      <c r="L28" s="91" t="s">
        <v>109</v>
      </c>
      <c r="M28" s="177"/>
    </row>
    <row r="29" spans="1:13" ht="46.5" customHeight="1" x14ac:dyDescent="0.25">
      <c r="A29" s="137"/>
      <c r="B29" s="148" t="s">
        <v>47</v>
      </c>
      <c r="C29" s="141" t="s">
        <v>2</v>
      </c>
      <c r="D29" s="34" t="s">
        <v>14</v>
      </c>
      <c r="E29" s="32" t="s">
        <v>48</v>
      </c>
      <c r="F29" s="12" t="s">
        <v>18</v>
      </c>
      <c r="G29" s="12">
        <v>100</v>
      </c>
      <c r="H29" s="12">
        <v>100</v>
      </c>
      <c r="I29" s="72">
        <f t="shared" si="0"/>
        <v>100</v>
      </c>
      <c r="J29" s="153">
        <f>(I29+I30)/2</f>
        <v>108.1858407079646</v>
      </c>
      <c r="K29" s="2"/>
      <c r="L29" s="91" t="s">
        <v>108</v>
      </c>
      <c r="M29" s="177"/>
    </row>
    <row r="30" spans="1:13" ht="65.25" customHeight="1" x14ac:dyDescent="0.25">
      <c r="A30" s="138"/>
      <c r="B30" s="149"/>
      <c r="C30" s="143"/>
      <c r="D30" s="34" t="s">
        <v>19</v>
      </c>
      <c r="E30" s="32" t="s">
        <v>47</v>
      </c>
      <c r="F30" s="12" t="s">
        <v>46</v>
      </c>
      <c r="G30" s="12">
        <v>452</v>
      </c>
      <c r="H30" s="12">
        <v>526</v>
      </c>
      <c r="I30" s="72">
        <f t="shared" si="0"/>
        <v>116.3716814159292</v>
      </c>
      <c r="J30" s="154"/>
      <c r="K30" s="2"/>
      <c r="L30" s="91" t="s">
        <v>109</v>
      </c>
      <c r="M30" s="178"/>
    </row>
    <row r="31" spans="1:13" ht="120" x14ac:dyDescent="0.25">
      <c r="A31" s="203" t="s">
        <v>42</v>
      </c>
      <c r="B31" s="148" t="s">
        <v>44</v>
      </c>
      <c r="C31" s="141" t="s">
        <v>2</v>
      </c>
      <c r="D31" s="34" t="s">
        <v>14</v>
      </c>
      <c r="E31" s="32" t="s">
        <v>107</v>
      </c>
      <c r="F31" s="12" t="s">
        <v>18</v>
      </c>
      <c r="G31" s="12">
        <v>63</v>
      </c>
      <c r="H31" s="12">
        <v>63</v>
      </c>
      <c r="I31" s="72">
        <f t="shared" si="0"/>
        <v>100</v>
      </c>
      <c r="J31" s="153">
        <f>(I31+I32)/2</f>
        <v>101.51933701657458</v>
      </c>
      <c r="K31" s="2"/>
      <c r="L31" s="62" t="s">
        <v>110</v>
      </c>
      <c r="M31" s="172">
        <f>(J31+J33)/2</f>
        <v>101.50989934854583</v>
      </c>
    </row>
    <row r="32" spans="1:13" ht="105" x14ac:dyDescent="0.25">
      <c r="A32" s="203"/>
      <c r="B32" s="149"/>
      <c r="C32" s="143"/>
      <c r="D32" s="34" t="s">
        <v>19</v>
      </c>
      <c r="E32" s="32" t="s">
        <v>45</v>
      </c>
      <c r="F32" s="12" t="s">
        <v>46</v>
      </c>
      <c r="G32" s="12">
        <v>362</v>
      </c>
      <c r="H32" s="12">
        <v>373</v>
      </c>
      <c r="I32" s="72">
        <f t="shared" si="0"/>
        <v>103.03867403314916</v>
      </c>
      <c r="J32" s="154"/>
      <c r="K32" s="2"/>
      <c r="L32" s="91" t="s">
        <v>109</v>
      </c>
      <c r="M32" s="173"/>
    </row>
    <row r="33" spans="1:13" ht="45" x14ac:dyDescent="0.25">
      <c r="A33" s="203"/>
      <c r="B33" s="148" t="s">
        <v>47</v>
      </c>
      <c r="C33" s="141" t="s">
        <v>2</v>
      </c>
      <c r="D33" s="34" t="s">
        <v>14</v>
      </c>
      <c r="E33" s="32" t="s">
        <v>48</v>
      </c>
      <c r="F33" s="12" t="s">
        <v>18</v>
      </c>
      <c r="G33" s="12">
        <v>100</v>
      </c>
      <c r="H33" s="12">
        <v>100</v>
      </c>
      <c r="I33" s="72">
        <f t="shared" si="0"/>
        <v>100</v>
      </c>
      <c r="J33" s="153">
        <f>(I33+I34)/2</f>
        <v>101.50046168051708</v>
      </c>
      <c r="K33" s="2"/>
      <c r="L33" s="62" t="s">
        <v>108</v>
      </c>
      <c r="M33" s="173"/>
    </row>
    <row r="34" spans="1:13" ht="60" x14ac:dyDescent="0.25">
      <c r="A34" s="203"/>
      <c r="B34" s="149"/>
      <c r="C34" s="143"/>
      <c r="D34" s="34" t="s">
        <v>19</v>
      </c>
      <c r="E34" s="32" t="s">
        <v>47</v>
      </c>
      <c r="F34" s="12" t="s">
        <v>46</v>
      </c>
      <c r="G34" s="93">
        <v>2166</v>
      </c>
      <c r="H34" s="93">
        <v>2231</v>
      </c>
      <c r="I34" s="72">
        <f t="shared" si="0"/>
        <v>103.00092336103417</v>
      </c>
      <c r="J34" s="154"/>
      <c r="K34" s="2"/>
      <c r="L34" s="91" t="s">
        <v>109</v>
      </c>
      <c r="M34" s="174"/>
    </row>
    <row r="35" spans="1:13" ht="120" x14ac:dyDescent="0.25">
      <c r="A35" s="203" t="s">
        <v>49</v>
      </c>
      <c r="B35" s="148" t="s">
        <v>44</v>
      </c>
      <c r="C35" s="141" t="s">
        <v>2</v>
      </c>
      <c r="D35" s="34" t="s">
        <v>14</v>
      </c>
      <c r="E35" s="32" t="s">
        <v>107</v>
      </c>
      <c r="F35" s="12" t="s">
        <v>18</v>
      </c>
      <c r="G35" s="12">
        <v>63</v>
      </c>
      <c r="H35" s="12">
        <v>63</v>
      </c>
      <c r="I35" s="72">
        <f t="shared" si="0"/>
        <v>100</v>
      </c>
      <c r="J35" s="153">
        <f>(I35+I36)/2</f>
        <v>100.83612040133779</v>
      </c>
      <c r="K35" s="2"/>
      <c r="L35" s="91" t="s">
        <v>110</v>
      </c>
      <c r="M35" s="144">
        <f>(J35+J37)/2</f>
        <v>103.30823361107352</v>
      </c>
    </row>
    <row r="36" spans="1:13" ht="105" x14ac:dyDescent="0.25">
      <c r="A36" s="203"/>
      <c r="B36" s="149"/>
      <c r="C36" s="143"/>
      <c r="D36" s="34" t="s">
        <v>19</v>
      </c>
      <c r="E36" s="32" t="s">
        <v>45</v>
      </c>
      <c r="F36" s="12" t="s">
        <v>46</v>
      </c>
      <c r="G36" s="12">
        <v>598</v>
      </c>
      <c r="H36" s="12">
        <v>608</v>
      </c>
      <c r="I36" s="72">
        <f t="shared" si="0"/>
        <v>101.67224080267559</v>
      </c>
      <c r="J36" s="154"/>
      <c r="K36" s="2"/>
      <c r="L36" s="91" t="s">
        <v>109</v>
      </c>
      <c r="M36" s="142"/>
    </row>
    <row r="37" spans="1:13" ht="45" x14ac:dyDescent="0.25">
      <c r="A37" s="203"/>
      <c r="B37" s="148" t="s">
        <v>47</v>
      </c>
      <c r="C37" s="141" t="s">
        <v>2</v>
      </c>
      <c r="D37" s="34" t="s">
        <v>14</v>
      </c>
      <c r="E37" s="32" t="s">
        <v>48</v>
      </c>
      <c r="F37" s="12" t="s">
        <v>18</v>
      </c>
      <c r="G37" s="12">
        <v>100</v>
      </c>
      <c r="H37" s="12">
        <v>100</v>
      </c>
      <c r="I37" s="72">
        <f t="shared" si="0"/>
        <v>100</v>
      </c>
      <c r="J37" s="153">
        <f>(I37+I38)/2</f>
        <v>105.78034682080924</v>
      </c>
      <c r="K37" s="2"/>
      <c r="L37" s="62" t="s">
        <v>108</v>
      </c>
      <c r="M37" s="142"/>
    </row>
    <row r="38" spans="1:13" ht="60" x14ac:dyDescent="0.25">
      <c r="A38" s="203"/>
      <c r="B38" s="149"/>
      <c r="C38" s="143"/>
      <c r="D38" s="34" t="s">
        <v>19</v>
      </c>
      <c r="E38" s="32" t="s">
        <v>47</v>
      </c>
      <c r="F38" s="12" t="s">
        <v>46</v>
      </c>
      <c r="G38" s="12">
        <v>519</v>
      </c>
      <c r="H38" s="12">
        <v>579</v>
      </c>
      <c r="I38" s="72">
        <f t="shared" si="0"/>
        <v>111.56069364161849</v>
      </c>
      <c r="J38" s="154"/>
      <c r="K38" s="2"/>
      <c r="L38" s="91" t="s">
        <v>109</v>
      </c>
      <c r="M38" s="143"/>
    </row>
    <row r="39" spans="1:13" ht="130.5" customHeight="1" x14ac:dyDescent="0.25">
      <c r="A39" s="184" t="s">
        <v>50</v>
      </c>
      <c r="B39" s="163" t="s">
        <v>178</v>
      </c>
      <c r="C39" s="196" t="s">
        <v>2</v>
      </c>
      <c r="D39" s="34" t="s">
        <v>14</v>
      </c>
      <c r="E39" s="5" t="s">
        <v>111</v>
      </c>
      <c r="F39" s="12" t="s">
        <v>18</v>
      </c>
      <c r="G39" s="79">
        <v>35</v>
      </c>
      <c r="H39" s="12">
        <v>35</v>
      </c>
      <c r="I39" s="72">
        <f t="shared" si="0"/>
        <v>100</v>
      </c>
      <c r="J39" s="153">
        <f>(I39+I40)/2</f>
        <v>100</v>
      </c>
      <c r="K39" s="2"/>
      <c r="L39" s="91" t="s">
        <v>112</v>
      </c>
      <c r="M39" s="172">
        <f>(J39+J41+J43+J44+J46+J47+J48+J49+J51+J52+J54+J55+J56+J57)/14</f>
        <v>97.201907012242756</v>
      </c>
    </row>
    <row r="40" spans="1:13" ht="114.75" customHeight="1" x14ac:dyDescent="0.25">
      <c r="A40" s="185"/>
      <c r="B40" s="163"/>
      <c r="C40" s="196"/>
      <c r="D40" s="34" t="s">
        <v>14</v>
      </c>
      <c r="E40" s="5" t="s">
        <v>113</v>
      </c>
      <c r="F40" s="12" t="s">
        <v>18</v>
      </c>
      <c r="G40" s="12">
        <v>5.2</v>
      </c>
      <c r="H40" s="12">
        <v>5.2</v>
      </c>
      <c r="I40" s="72">
        <v>100</v>
      </c>
      <c r="J40" s="154"/>
      <c r="K40" s="2"/>
      <c r="L40" s="91" t="s">
        <v>112</v>
      </c>
      <c r="M40" s="173"/>
    </row>
    <row r="41" spans="1:13" ht="45" customHeight="1" x14ac:dyDescent="0.25">
      <c r="A41" s="185"/>
      <c r="B41" s="163"/>
      <c r="C41" s="196"/>
      <c r="D41" s="163" t="s">
        <v>19</v>
      </c>
      <c r="E41" s="195" t="s">
        <v>51</v>
      </c>
      <c r="F41" s="20" t="s">
        <v>134</v>
      </c>
      <c r="G41" s="83">
        <v>1288</v>
      </c>
      <c r="H41" s="83">
        <v>1251</v>
      </c>
      <c r="I41" s="72">
        <f>H41/G41*100</f>
        <v>97.127329192546583</v>
      </c>
      <c r="J41" s="168">
        <f>(I41+I42)/2</f>
        <v>100.9743046627737</v>
      </c>
      <c r="K41" s="148"/>
      <c r="L41" s="148" t="s">
        <v>123</v>
      </c>
      <c r="M41" s="173"/>
    </row>
    <row r="42" spans="1:13" ht="26.25" customHeight="1" x14ac:dyDescent="0.25">
      <c r="A42" s="185"/>
      <c r="B42" s="163"/>
      <c r="C42" s="196"/>
      <c r="D42" s="163"/>
      <c r="E42" s="195"/>
      <c r="F42" s="20" t="s">
        <v>135</v>
      </c>
      <c r="G42" s="83">
        <v>4812</v>
      </c>
      <c r="H42" s="80">
        <v>5044</v>
      </c>
      <c r="I42" s="72">
        <f>H42/G42*100</f>
        <v>104.82128013300083</v>
      </c>
      <c r="J42" s="168"/>
      <c r="K42" s="159"/>
      <c r="L42" s="159"/>
      <c r="M42" s="173"/>
    </row>
    <row r="43" spans="1:13" ht="60" x14ac:dyDescent="0.25">
      <c r="A43" s="185"/>
      <c r="B43" s="163"/>
      <c r="C43" s="196"/>
      <c r="D43" s="28" t="s">
        <v>14</v>
      </c>
      <c r="E43" s="23" t="s">
        <v>114</v>
      </c>
      <c r="F43" s="20" t="s">
        <v>18</v>
      </c>
      <c r="G43" s="12">
        <v>90</v>
      </c>
      <c r="H43" s="12">
        <v>90</v>
      </c>
      <c r="I43" s="72">
        <f t="shared" si="0"/>
        <v>100</v>
      </c>
      <c r="J43" s="47">
        <f>I43</f>
        <v>100</v>
      </c>
      <c r="K43" s="2"/>
      <c r="L43" s="91" t="s">
        <v>115</v>
      </c>
      <c r="M43" s="173"/>
    </row>
    <row r="44" spans="1:13" ht="26.25" customHeight="1" x14ac:dyDescent="0.25">
      <c r="A44" s="185"/>
      <c r="B44" s="163"/>
      <c r="C44" s="196"/>
      <c r="D44" s="148" t="s">
        <v>19</v>
      </c>
      <c r="E44" s="190" t="s">
        <v>54</v>
      </c>
      <c r="F44" s="12" t="s">
        <v>29</v>
      </c>
      <c r="G44" s="12">
        <v>181</v>
      </c>
      <c r="H44" s="12">
        <v>172</v>
      </c>
      <c r="I44" s="72">
        <f>H44/G44*100</f>
        <v>95.027624309392266</v>
      </c>
      <c r="J44" s="153">
        <f>(I44+I45)/2</f>
        <v>92.565358546448721</v>
      </c>
      <c r="K44" s="2"/>
      <c r="L44" s="148" t="s">
        <v>123</v>
      </c>
      <c r="M44" s="173"/>
    </row>
    <row r="45" spans="1:13" ht="28.5" customHeight="1" x14ac:dyDescent="0.25">
      <c r="A45" s="185"/>
      <c r="B45" s="163"/>
      <c r="C45" s="196"/>
      <c r="D45" s="149"/>
      <c r="E45" s="191"/>
      <c r="F45" s="12" t="s">
        <v>28</v>
      </c>
      <c r="G45" s="12">
        <v>485</v>
      </c>
      <c r="H45" s="12">
        <v>437</v>
      </c>
      <c r="I45" s="72">
        <f>H45/G45*100</f>
        <v>90.103092783505161</v>
      </c>
      <c r="J45" s="154"/>
      <c r="K45" s="2"/>
      <c r="L45" s="149"/>
      <c r="M45" s="173"/>
    </row>
    <row r="46" spans="1:13" ht="45" x14ac:dyDescent="0.25">
      <c r="A46" s="185"/>
      <c r="B46" s="163"/>
      <c r="C46" s="196"/>
      <c r="D46" s="55" t="s">
        <v>14</v>
      </c>
      <c r="E46" s="23" t="s">
        <v>116</v>
      </c>
      <c r="F46" s="12" t="s">
        <v>18</v>
      </c>
      <c r="G46" s="12">
        <v>3</v>
      </c>
      <c r="H46" s="12">
        <v>3</v>
      </c>
      <c r="I46" s="72">
        <f t="shared" si="0"/>
        <v>100</v>
      </c>
      <c r="J46" s="51">
        <f>I46</f>
        <v>100</v>
      </c>
      <c r="K46" s="2"/>
      <c r="L46" s="62" t="s">
        <v>117</v>
      </c>
      <c r="M46" s="173"/>
    </row>
    <row r="47" spans="1:13" ht="45" x14ac:dyDescent="0.25">
      <c r="A47" s="185"/>
      <c r="B47" s="163"/>
      <c r="C47" s="196"/>
      <c r="D47" s="55" t="s">
        <v>14</v>
      </c>
      <c r="E47" s="57" t="s">
        <v>118</v>
      </c>
      <c r="F47" s="20" t="s">
        <v>18</v>
      </c>
      <c r="G47" s="12">
        <v>56</v>
      </c>
      <c r="H47" s="12">
        <v>56</v>
      </c>
      <c r="I47" s="72">
        <f t="shared" si="0"/>
        <v>100</v>
      </c>
      <c r="J47" s="47">
        <f>I47</f>
        <v>100</v>
      </c>
      <c r="K47" s="2"/>
      <c r="L47" s="67" t="s">
        <v>119</v>
      </c>
      <c r="M47" s="173"/>
    </row>
    <row r="48" spans="1:13" ht="45" x14ac:dyDescent="0.25">
      <c r="A48" s="185"/>
      <c r="B48" s="163"/>
      <c r="C48" s="196"/>
      <c r="D48" s="29" t="s">
        <v>14</v>
      </c>
      <c r="E48" s="57" t="s">
        <v>120</v>
      </c>
      <c r="F48" s="20" t="s">
        <v>18</v>
      </c>
      <c r="G48" s="12">
        <v>48</v>
      </c>
      <c r="H48" s="12">
        <v>48</v>
      </c>
      <c r="I48" s="72">
        <f t="shared" si="0"/>
        <v>100</v>
      </c>
      <c r="J48" s="47">
        <f>I48</f>
        <v>100</v>
      </c>
      <c r="K48" s="2"/>
      <c r="L48" s="67" t="s">
        <v>119</v>
      </c>
      <c r="M48" s="173"/>
    </row>
    <row r="49" spans="1:13" ht="23.25" customHeight="1" x14ac:dyDescent="0.25">
      <c r="A49" s="185"/>
      <c r="B49" s="163"/>
      <c r="C49" s="196"/>
      <c r="D49" s="163" t="s">
        <v>19</v>
      </c>
      <c r="E49" s="212" t="s">
        <v>55</v>
      </c>
      <c r="F49" s="12" t="s">
        <v>29</v>
      </c>
      <c r="G49" s="93">
        <v>1410</v>
      </c>
      <c r="H49" s="93">
        <v>1970</v>
      </c>
      <c r="I49" s="72">
        <f t="shared" si="0"/>
        <v>139.71631205673759</v>
      </c>
      <c r="J49" s="153">
        <f>(I49+I50)/2</f>
        <v>133.15602836879432</v>
      </c>
      <c r="K49" s="148"/>
      <c r="L49" s="148" t="s">
        <v>123</v>
      </c>
      <c r="M49" s="173"/>
    </row>
    <row r="50" spans="1:13" ht="28.5" customHeight="1" x14ac:dyDescent="0.25">
      <c r="A50" s="185"/>
      <c r="B50" s="163"/>
      <c r="C50" s="196"/>
      <c r="D50" s="163"/>
      <c r="E50" s="213"/>
      <c r="F50" s="12" t="s">
        <v>28</v>
      </c>
      <c r="G50" s="93">
        <v>4230</v>
      </c>
      <c r="H50" s="93">
        <v>5355</v>
      </c>
      <c r="I50" s="72">
        <f t="shared" si="0"/>
        <v>126.59574468085107</v>
      </c>
      <c r="J50" s="154"/>
      <c r="K50" s="149"/>
      <c r="L50" s="149"/>
      <c r="M50" s="173"/>
    </row>
    <row r="51" spans="1:13" ht="67.5" customHeight="1" x14ac:dyDescent="0.25">
      <c r="A51" s="185"/>
      <c r="B51" s="163"/>
      <c r="C51" s="196"/>
      <c r="D51" s="34" t="s">
        <v>14</v>
      </c>
      <c r="E51" s="24" t="s">
        <v>121</v>
      </c>
      <c r="F51" s="20" t="s">
        <v>122</v>
      </c>
      <c r="G51" s="12">
        <v>130</v>
      </c>
      <c r="H51" s="12">
        <v>130</v>
      </c>
      <c r="I51" s="72">
        <f t="shared" si="0"/>
        <v>100</v>
      </c>
      <c r="J51" s="51">
        <f>I51</f>
        <v>100</v>
      </c>
      <c r="K51" s="2"/>
      <c r="L51" s="91" t="s">
        <v>106</v>
      </c>
      <c r="M51" s="173"/>
    </row>
    <row r="52" spans="1:13" ht="30" customHeight="1" x14ac:dyDescent="0.25">
      <c r="A52" s="185"/>
      <c r="B52" s="163"/>
      <c r="C52" s="196"/>
      <c r="D52" s="163" t="s">
        <v>19</v>
      </c>
      <c r="E52" s="190" t="s">
        <v>140</v>
      </c>
      <c r="F52" s="12" t="s">
        <v>29</v>
      </c>
      <c r="G52" s="93">
        <v>1402</v>
      </c>
      <c r="H52" s="93">
        <v>1179</v>
      </c>
      <c r="I52" s="72">
        <f>H52/G52*100</f>
        <v>84.094151212553498</v>
      </c>
      <c r="J52" s="153">
        <f>(I52+I53)/2</f>
        <v>79.968803001688357</v>
      </c>
      <c r="K52" s="148" t="s">
        <v>174</v>
      </c>
      <c r="L52" s="148" t="s">
        <v>123</v>
      </c>
      <c r="M52" s="173"/>
    </row>
    <row r="53" spans="1:13" ht="21" customHeight="1" x14ac:dyDescent="0.25">
      <c r="A53" s="185"/>
      <c r="B53" s="163"/>
      <c r="C53" s="196"/>
      <c r="D53" s="148"/>
      <c r="E53" s="225"/>
      <c r="F53" s="71" t="s">
        <v>28</v>
      </c>
      <c r="G53" s="89">
        <v>2964</v>
      </c>
      <c r="H53" s="89">
        <v>2248</v>
      </c>
      <c r="I53" s="72">
        <f>H53/G53*100</f>
        <v>75.843454790823216</v>
      </c>
      <c r="J53" s="154"/>
      <c r="K53" s="149"/>
      <c r="L53" s="149"/>
      <c r="M53" s="173"/>
    </row>
    <row r="54" spans="1:13" ht="180" x14ac:dyDescent="0.25">
      <c r="A54" s="185"/>
      <c r="B54" s="113" t="s">
        <v>56</v>
      </c>
      <c r="C54" s="30" t="s">
        <v>2</v>
      </c>
      <c r="D54" s="34" t="s">
        <v>19</v>
      </c>
      <c r="E54" s="32" t="s">
        <v>57</v>
      </c>
      <c r="F54" s="12" t="s">
        <v>28</v>
      </c>
      <c r="G54" s="12">
        <v>10</v>
      </c>
      <c r="H54" s="12">
        <v>5</v>
      </c>
      <c r="I54" s="72">
        <f t="shared" si="0"/>
        <v>50</v>
      </c>
      <c r="J54" s="47">
        <f>I54</f>
        <v>50</v>
      </c>
      <c r="K54" s="132" t="s">
        <v>175</v>
      </c>
      <c r="L54" s="91" t="s">
        <v>123</v>
      </c>
      <c r="M54" s="173"/>
    </row>
    <row r="55" spans="1:13" ht="90" x14ac:dyDescent="0.25">
      <c r="A55" s="185"/>
      <c r="B55" s="112" t="s">
        <v>58</v>
      </c>
      <c r="C55" s="30" t="s">
        <v>2</v>
      </c>
      <c r="D55" s="34" t="s">
        <v>19</v>
      </c>
      <c r="E55" s="32" t="s">
        <v>59</v>
      </c>
      <c r="F55" s="20" t="s">
        <v>23</v>
      </c>
      <c r="G55" s="12">
        <v>293</v>
      </c>
      <c r="H55" s="12">
        <v>277</v>
      </c>
      <c r="I55" s="72">
        <f t="shared" ref="I55:I122" si="3">H55/G55*100</f>
        <v>94.539249146757669</v>
      </c>
      <c r="J55" s="47">
        <f t="shared" ref="J55:J57" si="4">I55</f>
        <v>94.539249146757669</v>
      </c>
      <c r="K55" s="3"/>
      <c r="L55" s="91" t="s">
        <v>124</v>
      </c>
      <c r="M55" s="173"/>
    </row>
    <row r="56" spans="1:13" ht="45" x14ac:dyDescent="0.25">
      <c r="A56" s="185"/>
      <c r="B56" s="114" t="s">
        <v>139</v>
      </c>
      <c r="C56" s="33" t="s">
        <v>2</v>
      </c>
      <c r="D56" s="28" t="s">
        <v>19</v>
      </c>
      <c r="E56" s="35" t="s">
        <v>60</v>
      </c>
      <c r="F56" s="71" t="s">
        <v>36</v>
      </c>
      <c r="G56" s="89">
        <v>4760</v>
      </c>
      <c r="H56" s="89">
        <v>4836</v>
      </c>
      <c r="I56" s="72">
        <f>H56/G56*100</f>
        <v>101.59663865546219</v>
      </c>
      <c r="J56" s="72">
        <f>I56</f>
        <v>101.59663865546219</v>
      </c>
      <c r="K56" s="2"/>
      <c r="L56" s="91" t="s">
        <v>125</v>
      </c>
      <c r="M56" s="173"/>
    </row>
    <row r="57" spans="1:13" ht="30" customHeight="1" x14ac:dyDescent="0.25">
      <c r="A57" s="185"/>
      <c r="B57" s="7" t="s">
        <v>61</v>
      </c>
      <c r="C57" s="30" t="s">
        <v>2</v>
      </c>
      <c r="D57" s="34" t="s">
        <v>19</v>
      </c>
      <c r="E57" s="4" t="s">
        <v>61</v>
      </c>
      <c r="F57" s="12" t="s">
        <v>62</v>
      </c>
      <c r="G57" s="12">
        <v>760</v>
      </c>
      <c r="H57" s="12">
        <v>821</v>
      </c>
      <c r="I57" s="72">
        <f t="shared" si="3"/>
        <v>108.02631578947368</v>
      </c>
      <c r="J57" s="72">
        <f t="shared" si="4"/>
        <v>108.02631578947368</v>
      </c>
      <c r="K57" s="46"/>
      <c r="L57" s="91" t="s">
        <v>126</v>
      </c>
      <c r="M57" s="174"/>
    </row>
    <row r="58" spans="1:13" ht="30" x14ac:dyDescent="0.25">
      <c r="A58" s="185"/>
      <c r="B58" s="139" t="s">
        <v>88</v>
      </c>
      <c r="C58" s="182" t="s">
        <v>2</v>
      </c>
      <c r="D58" s="20" t="s">
        <v>14</v>
      </c>
      <c r="E58" s="53"/>
      <c r="F58" s="12"/>
      <c r="G58" s="12"/>
      <c r="H58" s="12"/>
      <c r="I58" s="47"/>
      <c r="J58" s="47">
        <v>100</v>
      </c>
      <c r="K58" s="3"/>
      <c r="L58" s="91"/>
      <c r="M58" s="2"/>
    </row>
    <row r="59" spans="1:13" ht="30" x14ac:dyDescent="0.25">
      <c r="A59" s="186"/>
      <c r="B59" s="140"/>
      <c r="C59" s="183"/>
      <c r="D59" s="20" t="s">
        <v>19</v>
      </c>
      <c r="E59" s="53"/>
      <c r="F59" s="12"/>
      <c r="G59" s="12"/>
      <c r="H59" s="12"/>
      <c r="I59" s="47"/>
      <c r="J59" s="47">
        <f>(I41+I42+I44+I45+I49+I50+I52+I53+I54+I55+I56+I57)/12</f>
        <v>97.290932729258657</v>
      </c>
      <c r="K59" s="3"/>
      <c r="L59" s="91"/>
      <c r="M59" s="2"/>
    </row>
    <row r="60" spans="1:13" ht="129.75" customHeight="1" x14ac:dyDescent="0.25">
      <c r="A60" s="184" t="s">
        <v>63</v>
      </c>
      <c r="B60" s="148" t="s">
        <v>169</v>
      </c>
      <c r="C60" s="141" t="s">
        <v>2</v>
      </c>
      <c r="D60" s="34" t="s">
        <v>14</v>
      </c>
      <c r="E60" s="5" t="s">
        <v>111</v>
      </c>
      <c r="F60" s="12" t="s">
        <v>18</v>
      </c>
      <c r="G60" s="79">
        <v>35</v>
      </c>
      <c r="H60" s="12">
        <v>35</v>
      </c>
      <c r="I60" s="72">
        <f t="shared" ref="I60" si="5">H60/G60*100</f>
        <v>100</v>
      </c>
      <c r="J60" s="153">
        <f>(I60+I61)/2</f>
        <v>100</v>
      </c>
      <c r="K60" s="3"/>
      <c r="L60" s="91" t="s">
        <v>112</v>
      </c>
      <c r="M60" s="144">
        <f>(J83+J82+J81+J80+J78+J77+J74+J70+J65+J62+J60+J64+J67+J68+J69+J72+J73+J76+J79)/19</f>
        <v>97.826033480292764</v>
      </c>
    </row>
    <row r="61" spans="1:13" ht="110.25" x14ac:dyDescent="0.25">
      <c r="A61" s="185"/>
      <c r="B61" s="159"/>
      <c r="C61" s="142"/>
      <c r="D61" s="34" t="s">
        <v>14</v>
      </c>
      <c r="E61" s="5" t="s">
        <v>113</v>
      </c>
      <c r="F61" s="12" t="s">
        <v>18</v>
      </c>
      <c r="G61" s="12">
        <v>5.2</v>
      </c>
      <c r="H61" s="12">
        <v>5.2</v>
      </c>
      <c r="I61" s="72">
        <v>100</v>
      </c>
      <c r="J61" s="154"/>
      <c r="K61" s="2"/>
      <c r="L61" s="91" t="s">
        <v>112</v>
      </c>
      <c r="M61" s="142"/>
    </row>
    <row r="62" spans="1:13" ht="46.5" customHeight="1" x14ac:dyDescent="0.25">
      <c r="A62" s="185"/>
      <c r="B62" s="159"/>
      <c r="C62" s="142"/>
      <c r="D62" s="163" t="s">
        <v>19</v>
      </c>
      <c r="E62" s="200" t="s">
        <v>51</v>
      </c>
      <c r="F62" s="20" t="s">
        <v>29</v>
      </c>
      <c r="G62" s="93">
        <v>1762</v>
      </c>
      <c r="H62" s="93">
        <v>1850</v>
      </c>
      <c r="I62" s="72">
        <f>H62/G62*100</f>
        <v>104.99432463110104</v>
      </c>
      <c r="J62" s="168">
        <f>(I62+I63)/2</f>
        <v>107.59753691933498</v>
      </c>
      <c r="K62" s="148"/>
      <c r="L62" s="148" t="s">
        <v>123</v>
      </c>
      <c r="M62" s="142"/>
    </row>
    <row r="63" spans="1:13" ht="48" customHeight="1" x14ac:dyDescent="0.25">
      <c r="A63" s="185"/>
      <c r="B63" s="159"/>
      <c r="C63" s="142"/>
      <c r="D63" s="163"/>
      <c r="E63" s="200"/>
      <c r="F63" s="20" t="s">
        <v>135</v>
      </c>
      <c r="G63" s="93">
        <v>10411</v>
      </c>
      <c r="H63" s="93">
        <v>11473</v>
      </c>
      <c r="I63" s="72">
        <f t="shared" si="3"/>
        <v>110.20074920756893</v>
      </c>
      <c r="J63" s="168"/>
      <c r="K63" s="159"/>
      <c r="L63" s="159"/>
      <c r="M63" s="142"/>
    </row>
    <row r="64" spans="1:13" ht="60" x14ac:dyDescent="0.25">
      <c r="A64" s="185"/>
      <c r="B64" s="159"/>
      <c r="C64" s="142"/>
      <c r="D64" s="28" t="s">
        <v>14</v>
      </c>
      <c r="E64" s="23" t="s">
        <v>114</v>
      </c>
      <c r="F64" s="20" t="s">
        <v>18</v>
      </c>
      <c r="G64" s="12">
        <v>90</v>
      </c>
      <c r="H64" s="12">
        <v>90</v>
      </c>
      <c r="I64" s="72">
        <f t="shared" ref="I64" si="6">H64/G64*100</f>
        <v>100</v>
      </c>
      <c r="J64" s="51">
        <f>I64</f>
        <v>100</v>
      </c>
      <c r="K64" s="2"/>
      <c r="L64" s="91" t="s">
        <v>115</v>
      </c>
      <c r="M64" s="142"/>
    </row>
    <row r="65" spans="1:13" ht="50.25" customHeight="1" x14ac:dyDescent="0.25">
      <c r="A65" s="185"/>
      <c r="B65" s="159"/>
      <c r="C65" s="142"/>
      <c r="D65" s="148" t="s">
        <v>19</v>
      </c>
      <c r="E65" s="214" t="s">
        <v>54</v>
      </c>
      <c r="F65" s="12" t="s">
        <v>29</v>
      </c>
      <c r="G65" s="93">
        <v>1006</v>
      </c>
      <c r="H65" s="93">
        <v>1006</v>
      </c>
      <c r="I65" s="72">
        <f t="shared" si="3"/>
        <v>100</v>
      </c>
      <c r="J65" s="153">
        <f>(I65+I66)/2</f>
        <v>100.27964205816555</v>
      </c>
      <c r="K65" s="148"/>
      <c r="L65" s="91" t="s">
        <v>123</v>
      </c>
      <c r="M65" s="142"/>
    </row>
    <row r="66" spans="1:13" ht="53.25" customHeight="1" x14ac:dyDescent="0.25">
      <c r="A66" s="185"/>
      <c r="B66" s="159"/>
      <c r="C66" s="142"/>
      <c r="D66" s="149"/>
      <c r="E66" s="215"/>
      <c r="F66" s="12" t="s">
        <v>28</v>
      </c>
      <c r="G66" s="93">
        <v>2682</v>
      </c>
      <c r="H66" s="93">
        <v>2697</v>
      </c>
      <c r="I66" s="72">
        <f t="shared" si="3"/>
        <v>100.5592841163311</v>
      </c>
      <c r="J66" s="154"/>
      <c r="K66" s="159"/>
      <c r="L66" s="91" t="s">
        <v>123</v>
      </c>
      <c r="M66" s="142"/>
    </row>
    <row r="67" spans="1:13" ht="45" x14ac:dyDescent="0.25">
      <c r="A67" s="185"/>
      <c r="B67" s="159"/>
      <c r="C67" s="142"/>
      <c r="D67" s="55" t="s">
        <v>14</v>
      </c>
      <c r="E67" s="23" t="s">
        <v>116</v>
      </c>
      <c r="F67" s="12" t="s">
        <v>18</v>
      </c>
      <c r="G67" s="12">
        <v>3</v>
      </c>
      <c r="H67" s="12">
        <v>3</v>
      </c>
      <c r="I67" s="72">
        <f t="shared" si="3"/>
        <v>100</v>
      </c>
      <c r="J67" s="51">
        <f>I67</f>
        <v>100</v>
      </c>
      <c r="K67" s="2"/>
      <c r="L67" s="62" t="s">
        <v>117</v>
      </c>
      <c r="M67" s="142"/>
    </row>
    <row r="68" spans="1:13" ht="45" x14ac:dyDescent="0.25">
      <c r="A68" s="185"/>
      <c r="B68" s="159"/>
      <c r="C68" s="142"/>
      <c r="D68" s="55" t="s">
        <v>14</v>
      </c>
      <c r="E68" s="57" t="s">
        <v>118</v>
      </c>
      <c r="F68" s="20" t="s">
        <v>18</v>
      </c>
      <c r="G68" s="12">
        <v>56</v>
      </c>
      <c r="H68" s="12">
        <v>56</v>
      </c>
      <c r="I68" s="72">
        <f t="shared" si="3"/>
        <v>100</v>
      </c>
      <c r="J68" s="47">
        <f>I68</f>
        <v>100</v>
      </c>
      <c r="K68" s="2"/>
      <c r="L68" s="67" t="s">
        <v>119</v>
      </c>
      <c r="M68" s="142"/>
    </row>
    <row r="69" spans="1:13" ht="45" x14ac:dyDescent="0.25">
      <c r="A69" s="185"/>
      <c r="B69" s="159"/>
      <c r="C69" s="142"/>
      <c r="D69" s="29" t="s">
        <v>14</v>
      </c>
      <c r="E69" s="57" t="s">
        <v>120</v>
      </c>
      <c r="F69" s="20" t="s">
        <v>18</v>
      </c>
      <c r="G69" s="12">
        <v>48</v>
      </c>
      <c r="H69" s="12">
        <v>48</v>
      </c>
      <c r="I69" s="72">
        <f t="shared" si="3"/>
        <v>100</v>
      </c>
      <c r="J69" s="47">
        <f>I69</f>
        <v>100</v>
      </c>
      <c r="K69" s="2"/>
      <c r="L69" s="67" t="s">
        <v>119</v>
      </c>
      <c r="M69" s="142"/>
    </row>
    <row r="70" spans="1:13" ht="21" customHeight="1" x14ac:dyDescent="0.25">
      <c r="A70" s="185"/>
      <c r="B70" s="159"/>
      <c r="C70" s="142"/>
      <c r="D70" s="163" t="s">
        <v>19</v>
      </c>
      <c r="E70" s="198" t="s">
        <v>55</v>
      </c>
      <c r="F70" s="12" t="s">
        <v>29</v>
      </c>
      <c r="G70" s="93">
        <v>3525</v>
      </c>
      <c r="H70" s="93">
        <v>3755</v>
      </c>
      <c r="I70" s="72">
        <f t="shared" si="3"/>
        <v>106.52482269503547</v>
      </c>
      <c r="J70" s="153">
        <f>(I71+I70)/2</f>
        <v>103.61702127659575</v>
      </c>
      <c r="K70" s="141"/>
      <c r="L70" s="148" t="s">
        <v>123</v>
      </c>
      <c r="M70" s="142"/>
    </row>
    <row r="71" spans="1:13" ht="22.5" customHeight="1" x14ac:dyDescent="0.25">
      <c r="A71" s="185"/>
      <c r="B71" s="159"/>
      <c r="C71" s="142"/>
      <c r="D71" s="163"/>
      <c r="E71" s="199"/>
      <c r="F71" s="12" t="s">
        <v>28</v>
      </c>
      <c r="G71" s="93">
        <v>10575</v>
      </c>
      <c r="H71" s="93">
        <v>10650</v>
      </c>
      <c r="I71" s="72">
        <f t="shared" si="3"/>
        <v>100.70921985815602</v>
      </c>
      <c r="J71" s="154"/>
      <c r="K71" s="143"/>
      <c r="L71" s="159"/>
      <c r="M71" s="142"/>
    </row>
    <row r="72" spans="1:13" ht="67.5" customHeight="1" x14ac:dyDescent="0.25">
      <c r="A72" s="185"/>
      <c r="B72" s="159"/>
      <c r="C72" s="142"/>
      <c r="D72" s="54" t="s">
        <v>14</v>
      </c>
      <c r="E72" s="24" t="s">
        <v>121</v>
      </c>
      <c r="F72" s="78" t="s">
        <v>122</v>
      </c>
      <c r="G72" s="71">
        <v>130</v>
      </c>
      <c r="H72" s="71">
        <v>130</v>
      </c>
      <c r="I72" s="69">
        <f t="shared" si="3"/>
        <v>100</v>
      </c>
      <c r="J72" s="51">
        <v>100</v>
      </c>
      <c r="K72" s="65"/>
      <c r="L72" s="159"/>
      <c r="M72" s="142"/>
    </row>
    <row r="73" spans="1:13" ht="67.5" customHeight="1" x14ac:dyDescent="0.25">
      <c r="A73" s="185"/>
      <c r="B73" s="159"/>
      <c r="C73" s="142"/>
      <c r="D73" s="20" t="s">
        <v>19</v>
      </c>
      <c r="E73" s="74" t="s">
        <v>68</v>
      </c>
      <c r="F73" s="20" t="s">
        <v>28</v>
      </c>
      <c r="G73" s="93">
        <v>3525</v>
      </c>
      <c r="H73" s="93">
        <v>3568</v>
      </c>
      <c r="I73" s="66">
        <f>H73/G73*100</f>
        <v>101.21985815602837</v>
      </c>
      <c r="J73" s="66">
        <f>I73</f>
        <v>101.21985815602837</v>
      </c>
      <c r="K73" s="16"/>
      <c r="L73" s="159"/>
      <c r="M73" s="142"/>
    </row>
    <row r="74" spans="1:13" ht="45" customHeight="1" x14ac:dyDescent="0.25">
      <c r="A74" s="185"/>
      <c r="B74" s="159"/>
      <c r="C74" s="142"/>
      <c r="D74" s="163" t="s">
        <v>19</v>
      </c>
      <c r="E74" s="200" t="s">
        <v>140</v>
      </c>
      <c r="F74" s="12" t="s">
        <v>29</v>
      </c>
      <c r="G74" s="93">
        <v>4125</v>
      </c>
      <c r="H74" s="93">
        <v>4125</v>
      </c>
      <c r="I74" s="72">
        <f t="shared" si="3"/>
        <v>100</v>
      </c>
      <c r="J74" s="153">
        <f>(I74+I75)/2</f>
        <v>100</v>
      </c>
      <c r="K74" s="148"/>
      <c r="L74" s="159"/>
      <c r="M74" s="142"/>
    </row>
    <row r="75" spans="1:13" ht="63" customHeight="1" x14ac:dyDescent="0.25">
      <c r="A75" s="185"/>
      <c r="B75" s="159"/>
      <c r="C75" s="142"/>
      <c r="D75" s="163"/>
      <c r="E75" s="200"/>
      <c r="F75" s="12" t="s">
        <v>28</v>
      </c>
      <c r="G75" s="93">
        <v>1906</v>
      </c>
      <c r="H75" s="93">
        <v>1906</v>
      </c>
      <c r="I75" s="72">
        <f t="shared" si="3"/>
        <v>100</v>
      </c>
      <c r="J75" s="154"/>
      <c r="K75" s="149"/>
      <c r="L75" s="149"/>
      <c r="M75" s="142"/>
    </row>
    <row r="76" spans="1:13" ht="63" customHeight="1" x14ac:dyDescent="0.25">
      <c r="A76" s="185"/>
      <c r="B76" s="149"/>
      <c r="C76" s="143"/>
      <c r="D76" s="91" t="s">
        <v>19</v>
      </c>
      <c r="E76" s="100" t="s">
        <v>163</v>
      </c>
      <c r="F76" s="12" t="s">
        <v>28</v>
      </c>
      <c r="G76" s="93">
        <v>815</v>
      </c>
      <c r="H76" s="93">
        <v>815</v>
      </c>
      <c r="I76" s="93">
        <f t="shared" si="3"/>
        <v>100</v>
      </c>
      <c r="J76" s="90">
        <v>100</v>
      </c>
      <c r="K76" s="91"/>
      <c r="L76" s="85" t="s">
        <v>123</v>
      </c>
      <c r="M76" s="142"/>
    </row>
    <row r="77" spans="1:13" ht="189.75" customHeight="1" x14ac:dyDescent="0.25">
      <c r="A77" s="185"/>
      <c r="B77" s="112" t="s">
        <v>56</v>
      </c>
      <c r="C77" s="30" t="s">
        <v>2</v>
      </c>
      <c r="D77" s="34" t="s">
        <v>19</v>
      </c>
      <c r="E77" s="32" t="s">
        <v>57</v>
      </c>
      <c r="F77" s="12" t="s">
        <v>28</v>
      </c>
      <c r="G77" s="12">
        <v>290</v>
      </c>
      <c r="H77" s="12">
        <v>290</v>
      </c>
      <c r="I77" s="72">
        <f t="shared" si="3"/>
        <v>100</v>
      </c>
      <c r="J77" s="72">
        <f t="shared" ref="J77:J83" si="7">I77</f>
        <v>100</v>
      </c>
      <c r="K77" s="14"/>
      <c r="L77" s="148" t="s">
        <v>123</v>
      </c>
      <c r="M77" s="142"/>
    </row>
    <row r="78" spans="1:13" ht="90" x14ac:dyDescent="0.25">
      <c r="A78" s="185"/>
      <c r="B78" s="98" t="s">
        <v>143</v>
      </c>
      <c r="C78" s="33" t="s">
        <v>2</v>
      </c>
      <c r="D78" s="28" t="s">
        <v>19</v>
      </c>
      <c r="E78" s="39" t="s">
        <v>145</v>
      </c>
      <c r="F78" s="78" t="s">
        <v>138</v>
      </c>
      <c r="G78" s="71">
        <v>100</v>
      </c>
      <c r="H78" s="71">
        <v>124</v>
      </c>
      <c r="I78" s="72">
        <f t="shared" si="3"/>
        <v>124</v>
      </c>
      <c r="J78" s="47">
        <f t="shared" si="7"/>
        <v>124</v>
      </c>
      <c r="K78" s="13"/>
      <c r="L78" s="159"/>
      <c r="M78" s="142"/>
    </row>
    <row r="79" spans="1:13" ht="148.5" customHeight="1" x14ac:dyDescent="0.25">
      <c r="A79" s="185"/>
      <c r="B79" s="98" t="s">
        <v>164</v>
      </c>
      <c r="C79" s="96" t="s">
        <v>2</v>
      </c>
      <c r="D79" s="87" t="s">
        <v>19</v>
      </c>
      <c r="E79" s="95" t="s">
        <v>164</v>
      </c>
      <c r="F79" s="78" t="s">
        <v>138</v>
      </c>
      <c r="G79" s="102">
        <v>676</v>
      </c>
      <c r="H79" s="102">
        <v>444</v>
      </c>
      <c r="I79" s="93">
        <f t="shared" si="3"/>
        <v>65.680473372781066</v>
      </c>
      <c r="J79" s="93">
        <v>66</v>
      </c>
      <c r="K79" s="91" t="s">
        <v>168</v>
      </c>
      <c r="L79" s="159"/>
      <c r="M79" s="142"/>
    </row>
    <row r="80" spans="1:13" ht="90" x14ac:dyDescent="0.25">
      <c r="A80" s="185"/>
      <c r="B80" s="15" t="s">
        <v>58</v>
      </c>
      <c r="C80" s="141" t="s">
        <v>2</v>
      </c>
      <c r="D80" s="34" t="s">
        <v>19</v>
      </c>
      <c r="E80" s="74" t="s">
        <v>64</v>
      </c>
      <c r="F80" s="20" t="s">
        <v>23</v>
      </c>
      <c r="G80" s="12">
        <v>317</v>
      </c>
      <c r="H80" s="12">
        <v>317</v>
      </c>
      <c r="I80" s="72">
        <f t="shared" si="3"/>
        <v>100</v>
      </c>
      <c r="J80" s="47">
        <f t="shared" si="7"/>
        <v>100</v>
      </c>
      <c r="K80" s="46"/>
      <c r="L80" s="159"/>
      <c r="M80" s="142"/>
    </row>
    <row r="81" spans="1:13" ht="60" x14ac:dyDescent="0.25">
      <c r="A81" s="185"/>
      <c r="B81" s="15" t="s">
        <v>165</v>
      </c>
      <c r="C81" s="143"/>
      <c r="D81" s="34" t="s">
        <v>19</v>
      </c>
      <c r="E81" s="53" t="s">
        <v>166</v>
      </c>
      <c r="F81" s="20" t="s">
        <v>23</v>
      </c>
      <c r="G81" s="12">
        <v>671</v>
      </c>
      <c r="H81" s="12">
        <v>603</v>
      </c>
      <c r="I81" s="72">
        <f t="shared" si="3"/>
        <v>89.865871833084938</v>
      </c>
      <c r="J81" s="47">
        <f t="shared" si="7"/>
        <v>89.865871833084938</v>
      </c>
      <c r="K81" s="46"/>
      <c r="L81" s="159"/>
      <c r="M81" s="142"/>
    </row>
    <row r="82" spans="1:13" ht="96.75" customHeight="1" x14ac:dyDescent="0.25">
      <c r="A82" s="185"/>
      <c r="B82" s="95" t="s">
        <v>139</v>
      </c>
      <c r="C82" s="96" t="s">
        <v>2</v>
      </c>
      <c r="D82" s="34" t="s">
        <v>19</v>
      </c>
      <c r="E82" s="4" t="s">
        <v>144</v>
      </c>
      <c r="F82" s="12" t="s">
        <v>36</v>
      </c>
      <c r="G82" s="93">
        <v>10200</v>
      </c>
      <c r="H82" s="93">
        <v>6606</v>
      </c>
      <c r="I82" s="72">
        <f t="shared" si="3"/>
        <v>64.764705882352942</v>
      </c>
      <c r="J82" s="47">
        <f t="shared" si="7"/>
        <v>64.764705882352942</v>
      </c>
      <c r="K82" s="91" t="s">
        <v>167</v>
      </c>
      <c r="L82" s="159"/>
      <c r="M82" s="142"/>
    </row>
    <row r="83" spans="1:13" ht="30" x14ac:dyDescent="0.25">
      <c r="A83" s="185"/>
      <c r="B83" s="113" t="s">
        <v>61</v>
      </c>
      <c r="C83" s="30" t="s">
        <v>2</v>
      </c>
      <c r="D83" s="34" t="s">
        <v>19</v>
      </c>
      <c r="E83" s="4" t="s">
        <v>61</v>
      </c>
      <c r="F83" s="12" t="s">
        <v>62</v>
      </c>
      <c r="G83" s="93">
        <v>2000</v>
      </c>
      <c r="H83" s="93">
        <v>2027</v>
      </c>
      <c r="I83" s="72">
        <f t="shared" si="3"/>
        <v>101.35000000000001</v>
      </c>
      <c r="J83" s="47">
        <f t="shared" si="7"/>
        <v>101.35000000000001</v>
      </c>
      <c r="K83" s="46"/>
      <c r="L83" s="149"/>
      <c r="M83" s="142"/>
    </row>
    <row r="84" spans="1:13" ht="30" x14ac:dyDescent="0.25">
      <c r="A84" s="185"/>
      <c r="B84" s="139" t="s">
        <v>88</v>
      </c>
      <c r="C84" s="182" t="s">
        <v>2</v>
      </c>
      <c r="D84" s="20" t="s">
        <v>14</v>
      </c>
      <c r="E84" s="53"/>
      <c r="F84" s="12"/>
      <c r="G84" s="12"/>
      <c r="H84" s="12"/>
      <c r="I84" s="56"/>
      <c r="J84" s="47">
        <v>100</v>
      </c>
      <c r="K84" s="2"/>
      <c r="L84" s="99"/>
      <c r="M84" s="142"/>
    </row>
    <row r="85" spans="1:13" ht="30" x14ac:dyDescent="0.25">
      <c r="A85" s="186"/>
      <c r="B85" s="140"/>
      <c r="C85" s="183"/>
      <c r="D85" s="20" t="s">
        <v>19</v>
      </c>
      <c r="E85" s="53"/>
      <c r="F85" s="12"/>
      <c r="G85" s="12"/>
      <c r="H85" s="12"/>
      <c r="I85" s="56"/>
      <c r="J85" s="47">
        <f>(I62+I63+I65+I66+I70+I71+I74+I75+I77+I78+I80+I81+I82+I83+I73+I76+I79)/17</f>
        <v>98.227606456025867</v>
      </c>
      <c r="K85" s="2"/>
      <c r="L85" s="99"/>
      <c r="M85" s="143"/>
    </row>
    <row r="86" spans="1:13" ht="126" x14ac:dyDescent="0.25">
      <c r="A86" s="192" t="s">
        <v>66</v>
      </c>
      <c r="B86" s="148" t="s">
        <v>170</v>
      </c>
      <c r="C86" s="141" t="s">
        <v>2</v>
      </c>
      <c r="D86" s="34" t="s">
        <v>14</v>
      </c>
      <c r="E86" s="5" t="s">
        <v>111</v>
      </c>
      <c r="F86" s="12" t="s">
        <v>18</v>
      </c>
      <c r="G86" s="79">
        <v>35</v>
      </c>
      <c r="H86" s="12">
        <v>35</v>
      </c>
      <c r="I86" s="72">
        <f t="shared" ref="I86" si="8">H86/G86*100</f>
        <v>100</v>
      </c>
      <c r="J86" s="153">
        <f>(I86+I87)/2</f>
        <v>100</v>
      </c>
      <c r="K86" s="2"/>
      <c r="L86" s="91" t="s">
        <v>112</v>
      </c>
      <c r="M86" s="172">
        <f>(J106+J105+J104+J103+J102+J99+J96+J91+J88+J86+J90+J93+J94+J95+J98+J101)/16</f>
        <v>96.339996703026756</v>
      </c>
    </row>
    <row r="87" spans="1:13" ht="110.25" x14ac:dyDescent="0.25">
      <c r="A87" s="192"/>
      <c r="B87" s="159"/>
      <c r="C87" s="142"/>
      <c r="D87" s="34" t="s">
        <v>14</v>
      </c>
      <c r="E87" s="5" t="s">
        <v>113</v>
      </c>
      <c r="F87" s="12" t="s">
        <v>18</v>
      </c>
      <c r="G87" s="12">
        <v>5.2</v>
      </c>
      <c r="H87" s="12">
        <v>5.2</v>
      </c>
      <c r="I87" s="72">
        <f>H87/G87*100</f>
        <v>100</v>
      </c>
      <c r="J87" s="154"/>
      <c r="K87" s="2"/>
      <c r="L87" s="91" t="s">
        <v>112</v>
      </c>
      <c r="M87" s="173"/>
    </row>
    <row r="88" spans="1:13" ht="35.25" customHeight="1" x14ac:dyDescent="0.25">
      <c r="A88" s="192"/>
      <c r="B88" s="159"/>
      <c r="C88" s="142"/>
      <c r="D88" s="163" t="s">
        <v>19</v>
      </c>
      <c r="E88" s="200" t="s">
        <v>51</v>
      </c>
      <c r="F88" s="20" t="s">
        <v>52</v>
      </c>
      <c r="G88" s="89">
        <v>542</v>
      </c>
      <c r="H88" s="89">
        <v>450</v>
      </c>
      <c r="I88" s="72">
        <f t="shared" si="3"/>
        <v>83.025830258302577</v>
      </c>
      <c r="J88" s="168">
        <f>(I88+I89)/2</f>
        <v>83.292576146100444</v>
      </c>
      <c r="K88" s="148"/>
      <c r="L88" s="148" t="s">
        <v>115</v>
      </c>
      <c r="M88" s="173"/>
    </row>
    <row r="89" spans="1:13" ht="55.5" customHeight="1" x14ac:dyDescent="0.25">
      <c r="A89" s="192"/>
      <c r="B89" s="159"/>
      <c r="C89" s="142"/>
      <c r="D89" s="163"/>
      <c r="E89" s="200"/>
      <c r="F89" s="20" t="s">
        <v>53</v>
      </c>
      <c r="G89" s="89">
        <v>4720</v>
      </c>
      <c r="H89" s="89">
        <v>3944</v>
      </c>
      <c r="I89" s="72">
        <f t="shared" si="3"/>
        <v>83.559322033898312</v>
      </c>
      <c r="J89" s="168"/>
      <c r="K89" s="159"/>
      <c r="L89" s="159"/>
      <c r="M89" s="173"/>
    </row>
    <row r="90" spans="1:13" ht="63.75" customHeight="1" x14ac:dyDescent="0.25">
      <c r="A90" s="192"/>
      <c r="B90" s="159"/>
      <c r="C90" s="142"/>
      <c r="D90" s="28" t="s">
        <v>14</v>
      </c>
      <c r="E90" s="23" t="s">
        <v>114</v>
      </c>
      <c r="F90" s="20" t="s">
        <v>18</v>
      </c>
      <c r="G90" s="12">
        <v>90</v>
      </c>
      <c r="H90" s="12">
        <v>90</v>
      </c>
      <c r="I90" s="72">
        <f t="shared" ref="I90" si="9">H90/G90*100</f>
        <v>100</v>
      </c>
      <c r="J90" s="51">
        <f>I90</f>
        <v>100</v>
      </c>
      <c r="K90" s="2"/>
      <c r="L90" s="149"/>
      <c r="M90" s="173"/>
    </row>
    <row r="91" spans="1:13" ht="24.75" customHeight="1" x14ac:dyDescent="0.25">
      <c r="A91" s="192"/>
      <c r="B91" s="159"/>
      <c r="C91" s="142"/>
      <c r="D91" s="148" t="s">
        <v>19</v>
      </c>
      <c r="E91" s="200" t="s">
        <v>54</v>
      </c>
      <c r="F91" s="12" t="s">
        <v>29</v>
      </c>
      <c r="G91" s="12">
        <v>335</v>
      </c>
      <c r="H91" s="12">
        <v>410</v>
      </c>
      <c r="I91" s="72">
        <f t="shared" si="3"/>
        <v>122.38805970149254</v>
      </c>
      <c r="J91" s="153">
        <f>(I91+I92)/2</f>
        <v>117.64564275397208</v>
      </c>
      <c r="K91" s="148"/>
      <c r="L91" s="99"/>
      <c r="M91" s="173"/>
    </row>
    <row r="92" spans="1:13" ht="39" customHeight="1" x14ac:dyDescent="0.25">
      <c r="A92" s="192"/>
      <c r="B92" s="159"/>
      <c r="C92" s="142"/>
      <c r="D92" s="149"/>
      <c r="E92" s="200"/>
      <c r="F92" s="12" t="s">
        <v>28</v>
      </c>
      <c r="G92" s="12">
        <v>744</v>
      </c>
      <c r="H92" s="12">
        <v>840</v>
      </c>
      <c r="I92" s="72">
        <f t="shared" si="3"/>
        <v>112.90322580645163</v>
      </c>
      <c r="J92" s="154"/>
      <c r="K92" s="149"/>
      <c r="L92" s="99"/>
      <c r="M92" s="173"/>
    </row>
    <row r="93" spans="1:13" ht="45" x14ac:dyDescent="0.25">
      <c r="A93" s="192"/>
      <c r="B93" s="159"/>
      <c r="C93" s="142"/>
      <c r="D93" s="55" t="s">
        <v>14</v>
      </c>
      <c r="E93" s="81" t="s">
        <v>116</v>
      </c>
      <c r="F93" s="12" t="s">
        <v>18</v>
      </c>
      <c r="G93" s="12">
        <v>3</v>
      </c>
      <c r="H93" s="12">
        <v>3</v>
      </c>
      <c r="I93" s="72">
        <f t="shared" ref="I93" si="10">H93/G93*100</f>
        <v>100</v>
      </c>
      <c r="J93" s="72">
        <f>I93</f>
        <v>100</v>
      </c>
      <c r="K93" s="2"/>
      <c r="L93" s="62" t="s">
        <v>117</v>
      </c>
      <c r="M93" s="173"/>
    </row>
    <row r="94" spans="1:13" ht="45" x14ac:dyDescent="0.25">
      <c r="A94" s="192"/>
      <c r="B94" s="159"/>
      <c r="C94" s="142"/>
      <c r="D94" s="55" t="s">
        <v>14</v>
      </c>
      <c r="E94" s="74" t="s">
        <v>118</v>
      </c>
      <c r="F94" s="20" t="s">
        <v>18</v>
      </c>
      <c r="G94" s="12">
        <v>56</v>
      </c>
      <c r="H94" s="12">
        <v>56</v>
      </c>
      <c r="I94" s="72">
        <f t="shared" ref="I94:I95" si="11">H94/G94*100</f>
        <v>100</v>
      </c>
      <c r="J94" s="72">
        <f t="shared" ref="J94:J95" si="12">I94</f>
        <v>100</v>
      </c>
      <c r="K94" s="2"/>
      <c r="L94" s="67" t="s">
        <v>119</v>
      </c>
      <c r="M94" s="173"/>
    </row>
    <row r="95" spans="1:13" ht="45" x14ac:dyDescent="0.25">
      <c r="A95" s="192"/>
      <c r="B95" s="159"/>
      <c r="C95" s="142"/>
      <c r="D95" s="29" t="s">
        <v>14</v>
      </c>
      <c r="E95" s="74" t="s">
        <v>120</v>
      </c>
      <c r="F95" s="20" t="s">
        <v>18</v>
      </c>
      <c r="G95" s="12">
        <v>48</v>
      </c>
      <c r="H95" s="12">
        <v>48</v>
      </c>
      <c r="I95" s="72">
        <f t="shared" si="11"/>
        <v>100</v>
      </c>
      <c r="J95" s="72">
        <f t="shared" si="12"/>
        <v>100</v>
      </c>
      <c r="K95" s="2"/>
      <c r="L95" s="67" t="s">
        <v>119</v>
      </c>
      <c r="M95" s="173"/>
    </row>
    <row r="96" spans="1:13" ht="23.25" customHeight="1" x14ac:dyDescent="0.25">
      <c r="A96" s="192"/>
      <c r="B96" s="159"/>
      <c r="C96" s="142"/>
      <c r="D96" s="163" t="s">
        <v>19</v>
      </c>
      <c r="E96" s="198" t="s">
        <v>55</v>
      </c>
      <c r="F96" s="12" t="s">
        <v>29</v>
      </c>
      <c r="G96" s="93">
        <v>1880</v>
      </c>
      <c r="H96" s="93">
        <v>1886</v>
      </c>
      <c r="I96" s="72">
        <f t="shared" si="3"/>
        <v>100.31914893617022</v>
      </c>
      <c r="J96" s="153">
        <f>(I96+I97)/2</f>
        <v>100.24444009750519</v>
      </c>
      <c r="K96" s="2"/>
      <c r="L96" s="148" t="s">
        <v>115</v>
      </c>
      <c r="M96" s="173"/>
    </row>
    <row r="97" spans="1:13" ht="59.25" customHeight="1" x14ac:dyDescent="0.25">
      <c r="A97" s="192"/>
      <c r="B97" s="159"/>
      <c r="C97" s="142"/>
      <c r="D97" s="163"/>
      <c r="E97" s="199"/>
      <c r="F97" s="12" t="s">
        <v>28</v>
      </c>
      <c r="G97" s="93">
        <v>3535</v>
      </c>
      <c r="H97" s="93">
        <v>3541</v>
      </c>
      <c r="I97" s="72">
        <f t="shared" si="3"/>
        <v>100.16973125884017</v>
      </c>
      <c r="J97" s="154"/>
      <c r="K97" s="2"/>
      <c r="L97" s="149"/>
      <c r="M97" s="173"/>
    </row>
    <row r="98" spans="1:13" ht="64.5" customHeight="1" x14ac:dyDescent="0.25">
      <c r="A98" s="192"/>
      <c r="B98" s="159"/>
      <c r="C98" s="142"/>
      <c r="D98" s="34" t="s">
        <v>14</v>
      </c>
      <c r="E98" s="82" t="s">
        <v>121</v>
      </c>
      <c r="F98" s="20" t="s">
        <v>122</v>
      </c>
      <c r="G98" s="12">
        <v>130</v>
      </c>
      <c r="H98" s="12">
        <v>130</v>
      </c>
      <c r="I98" s="72">
        <f t="shared" ref="I98" si="13">H98/G98*100</f>
        <v>100</v>
      </c>
      <c r="J98" s="51">
        <f>I98</f>
        <v>100</v>
      </c>
      <c r="K98" s="2"/>
      <c r="L98" s="91" t="s">
        <v>106</v>
      </c>
      <c r="M98" s="173"/>
    </row>
    <row r="99" spans="1:13" ht="18" customHeight="1" x14ac:dyDescent="0.25">
      <c r="A99" s="192"/>
      <c r="B99" s="159"/>
      <c r="C99" s="142"/>
      <c r="D99" s="163" t="s">
        <v>19</v>
      </c>
      <c r="E99" s="200" t="s">
        <v>140</v>
      </c>
      <c r="F99" s="12" t="s">
        <v>29</v>
      </c>
      <c r="G99" s="93">
        <v>1238</v>
      </c>
      <c r="H99" s="93">
        <v>1327</v>
      </c>
      <c r="I99" s="72">
        <f t="shared" si="3"/>
        <v>107.18901453957996</v>
      </c>
      <c r="J99" s="153">
        <f>(I99+I100)/2</f>
        <v>105.86410837020264</v>
      </c>
      <c r="K99" s="2"/>
      <c r="L99" s="148" t="s">
        <v>123</v>
      </c>
      <c r="M99" s="173"/>
    </row>
    <row r="100" spans="1:13" ht="45.75" customHeight="1" x14ac:dyDescent="0.25">
      <c r="A100" s="192"/>
      <c r="B100" s="159"/>
      <c r="C100" s="142"/>
      <c r="D100" s="163"/>
      <c r="E100" s="200"/>
      <c r="F100" s="12" t="s">
        <v>28</v>
      </c>
      <c r="G100" s="93">
        <v>727</v>
      </c>
      <c r="H100" s="93">
        <v>760</v>
      </c>
      <c r="I100" s="72">
        <f t="shared" si="3"/>
        <v>104.53920220082532</v>
      </c>
      <c r="J100" s="154"/>
      <c r="K100" s="2"/>
      <c r="L100" s="159"/>
      <c r="M100" s="173"/>
    </row>
    <row r="101" spans="1:13" ht="45.75" customHeight="1" x14ac:dyDescent="0.25">
      <c r="A101" s="192"/>
      <c r="B101" s="149"/>
      <c r="C101" s="143"/>
      <c r="D101" s="91" t="s">
        <v>19</v>
      </c>
      <c r="E101" s="100" t="s">
        <v>163</v>
      </c>
      <c r="F101" s="12" t="s">
        <v>28</v>
      </c>
      <c r="G101" s="93">
        <v>408</v>
      </c>
      <c r="H101" s="93">
        <v>285</v>
      </c>
      <c r="I101" s="93">
        <f>H101/G101*100</f>
        <v>69.85294117647058</v>
      </c>
      <c r="J101" s="90">
        <f>I101</f>
        <v>69.85294117647058</v>
      </c>
      <c r="K101" s="2"/>
      <c r="L101" s="159"/>
      <c r="M101" s="173"/>
    </row>
    <row r="102" spans="1:13" ht="180" x14ac:dyDescent="0.25">
      <c r="A102" s="192"/>
      <c r="B102" s="112" t="s">
        <v>56</v>
      </c>
      <c r="C102" s="30" t="s">
        <v>2</v>
      </c>
      <c r="D102" s="34" t="s">
        <v>19</v>
      </c>
      <c r="E102" s="32" t="s">
        <v>57</v>
      </c>
      <c r="F102" s="12" t="s">
        <v>28</v>
      </c>
      <c r="G102" s="12">
        <v>30</v>
      </c>
      <c r="H102" s="12">
        <v>31</v>
      </c>
      <c r="I102" s="72">
        <f t="shared" si="3"/>
        <v>103.33333333333334</v>
      </c>
      <c r="J102" s="47">
        <f>I102</f>
        <v>103.33333333333334</v>
      </c>
      <c r="K102" s="13"/>
      <c r="L102" s="159"/>
      <c r="M102" s="173"/>
    </row>
    <row r="103" spans="1:13" ht="90" x14ac:dyDescent="0.25">
      <c r="A103" s="192"/>
      <c r="B103" s="112" t="s">
        <v>58</v>
      </c>
      <c r="C103" s="30" t="s">
        <v>2</v>
      </c>
      <c r="D103" s="34" t="s">
        <v>19</v>
      </c>
      <c r="E103" s="32" t="s">
        <v>59</v>
      </c>
      <c r="F103" s="20" t="s">
        <v>23</v>
      </c>
      <c r="G103" s="12">
        <v>250</v>
      </c>
      <c r="H103" s="12">
        <v>196</v>
      </c>
      <c r="I103" s="72">
        <f>H103/G103*100</f>
        <v>78.400000000000006</v>
      </c>
      <c r="J103" s="47">
        <f t="shared" ref="J103:J106" si="14">I103</f>
        <v>78.400000000000006</v>
      </c>
      <c r="K103" s="13"/>
      <c r="L103" s="159"/>
      <c r="M103" s="173"/>
    </row>
    <row r="104" spans="1:13" ht="30" customHeight="1" x14ac:dyDescent="0.25">
      <c r="A104" s="192"/>
      <c r="B104" s="190" t="s">
        <v>139</v>
      </c>
      <c r="C104" s="141" t="s">
        <v>2</v>
      </c>
      <c r="D104" s="34" t="s">
        <v>19</v>
      </c>
      <c r="E104" s="4" t="s">
        <v>144</v>
      </c>
      <c r="F104" s="12" t="s">
        <v>36</v>
      </c>
      <c r="G104" s="93">
        <v>10200</v>
      </c>
      <c r="H104" s="93">
        <v>10559</v>
      </c>
      <c r="I104" s="72">
        <f t="shared" si="3"/>
        <v>103.51960784313725</v>
      </c>
      <c r="J104" s="47">
        <f t="shared" si="14"/>
        <v>103.51960784313725</v>
      </c>
      <c r="K104" s="148"/>
      <c r="L104" s="159"/>
      <c r="M104" s="173"/>
    </row>
    <row r="105" spans="1:13" ht="40.5" customHeight="1" x14ac:dyDescent="0.25">
      <c r="A105" s="192"/>
      <c r="B105" s="191"/>
      <c r="C105" s="143"/>
      <c r="D105" s="34" t="s">
        <v>19</v>
      </c>
      <c r="E105" s="4" t="s">
        <v>60</v>
      </c>
      <c r="F105" s="12" t="s">
        <v>36</v>
      </c>
      <c r="G105" s="93">
        <v>2550</v>
      </c>
      <c r="H105" s="93">
        <v>1993</v>
      </c>
      <c r="I105" s="72">
        <f t="shared" si="3"/>
        <v>78.156862745098039</v>
      </c>
      <c r="J105" s="47">
        <f t="shared" si="14"/>
        <v>78.156862745098039</v>
      </c>
      <c r="K105" s="149"/>
      <c r="L105" s="149"/>
      <c r="M105" s="173"/>
    </row>
    <row r="106" spans="1:13" ht="30" x14ac:dyDescent="0.25">
      <c r="A106" s="192"/>
      <c r="B106" s="7" t="s">
        <v>61</v>
      </c>
      <c r="C106" s="30" t="s">
        <v>2</v>
      </c>
      <c r="D106" s="34" t="s">
        <v>19</v>
      </c>
      <c r="E106" s="4" t="s">
        <v>61</v>
      </c>
      <c r="F106" s="12" t="s">
        <v>62</v>
      </c>
      <c r="G106" s="93">
        <v>1150</v>
      </c>
      <c r="H106" s="93">
        <v>1163</v>
      </c>
      <c r="I106" s="72">
        <f t="shared" si="3"/>
        <v>101.1304347826087</v>
      </c>
      <c r="J106" s="47">
        <f t="shared" si="14"/>
        <v>101.1304347826087</v>
      </c>
      <c r="K106" s="3"/>
      <c r="L106" s="91" t="s">
        <v>127</v>
      </c>
      <c r="M106" s="174"/>
    </row>
    <row r="107" spans="1:13" ht="30" x14ac:dyDescent="0.25">
      <c r="A107" s="9"/>
      <c r="B107" s="139" t="s">
        <v>88</v>
      </c>
      <c r="C107" s="182" t="s">
        <v>2</v>
      </c>
      <c r="D107" s="20" t="s">
        <v>14</v>
      </c>
      <c r="E107" s="53"/>
      <c r="F107" s="12"/>
      <c r="G107" s="12"/>
      <c r="H107" s="12"/>
      <c r="I107" s="72"/>
      <c r="J107" s="47">
        <v>100</v>
      </c>
      <c r="K107" s="2"/>
      <c r="L107" s="99"/>
      <c r="M107" s="2"/>
    </row>
    <row r="108" spans="1:13" ht="30" x14ac:dyDescent="0.25">
      <c r="A108" s="9"/>
      <c r="B108" s="140"/>
      <c r="C108" s="183"/>
      <c r="D108" s="20" t="s">
        <v>19</v>
      </c>
      <c r="E108" s="53"/>
      <c r="F108" s="12"/>
      <c r="G108" s="12"/>
      <c r="H108" s="12"/>
      <c r="I108" s="72"/>
      <c r="J108" s="47">
        <f>(I89+I88+I91+I92+I96+I97+I99+I100+I102+I103+I104+I105+I106+I101)/14</f>
        <v>96.320479615443475</v>
      </c>
      <c r="K108" s="2"/>
      <c r="L108" s="99"/>
      <c r="M108" s="2"/>
    </row>
    <row r="109" spans="1:13" ht="63.75" customHeight="1" x14ac:dyDescent="0.25">
      <c r="A109" s="192" t="s">
        <v>67</v>
      </c>
      <c r="B109" s="187" t="s">
        <v>179</v>
      </c>
      <c r="C109" s="196" t="s">
        <v>2</v>
      </c>
      <c r="D109" s="28" t="s">
        <v>14</v>
      </c>
      <c r="E109" s="32" t="s">
        <v>114</v>
      </c>
      <c r="F109" s="20" t="s">
        <v>18</v>
      </c>
      <c r="G109" s="12">
        <v>90</v>
      </c>
      <c r="H109" s="12">
        <v>90</v>
      </c>
      <c r="I109" s="72">
        <f t="shared" ref="I109" si="15">H109/G109*100</f>
        <v>100</v>
      </c>
      <c r="J109" s="51">
        <f>I109</f>
        <v>100</v>
      </c>
      <c r="K109" s="2"/>
      <c r="L109" s="148" t="s">
        <v>115</v>
      </c>
      <c r="M109" s="165">
        <f>(J109+J110+J112+J113+J114+J115+J117+J118+J120+J121+J122+J123+J125+J127+J124)/15</f>
        <v>100.23592082465329</v>
      </c>
    </row>
    <row r="110" spans="1:13" ht="21.75" customHeight="1" x14ac:dyDescent="0.25">
      <c r="A110" s="192"/>
      <c r="B110" s="187"/>
      <c r="C110" s="196"/>
      <c r="D110" s="163" t="s">
        <v>19</v>
      </c>
      <c r="E110" s="190" t="s">
        <v>54</v>
      </c>
      <c r="F110" s="12" t="s">
        <v>29</v>
      </c>
      <c r="G110" s="93">
        <v>1577</v>
      </c>
      <c r="H110" s="93">
        <v>1577</v>
      </c>
      <c r="I110" s="72">
        <f t="shared" si="3"/>
        <v>100</v>
      </c>
      <c r="J110" s="153">
        <f>(I110+I111)/2</f>
        <v>100</v>
      </c>
      <c r="K110" s="148"/>
      <c r="L110" s="159"/>
      <c r="M110" s="166"/>
    </row>
    <row r="111" spans="1:13" ht="24.75" customHeight="1" x14ac:dyDescent="0.25">
      <c r="A111" s="192"/>
      <c r="B111" s="187"/>
      <c r="C111" s="196"/>
      <c r="D111" s="163"/>
      <c r="E111" s="191"/>
      <c r="F111" s="12" t="s">
        <v>28</v>
      </c>
      <c r="G111" s="93">
        <v>3892</v>
      </c>
      <c r="H111" s="93">
        <v>3892</v>
      </c>
      <c r="I111" s="72">
        <f t="shared" si="3"/>
        <v>100</v>
      </c>
      <c r="J111" s="154"/>
      <c r="K111" s="149"/>
      <c r="L111" s="149"/>
      <c r="M111" s="166"/>
    </row>
    <row r="112" spans="1:13" ht="45.75" customHeight="1" x14ac:dyDescent="0.25">
      <c r="A112" s="192"/>
      <c r="B112" s="187"/>
      <c r="C112" s="196"/>
      <c r="D112" s="68" t="s">
        <v>14</v>
      </c>
      <c r="E112" s="23" t="s">
        <v>116</v>
      </c>
      <c r="F112" s="30" t="s">
        <v>18</v>
      </c>
      <c r="G112" s="12">
        <v>3</v>
      </c>
      <c r="H112" s="12">
        <v>3</v>
      </c>
      <c r="I112" s="72">
        <f t="shared" si="3"/>
        <v>100</v>
      </c>
      <c r="J112" s="72">
        <f>I112</f>
        <v>100</v>
      </c>
      <c r="K112" s="2"/>
      <c r="L112" s="62" t="s">
        <v>117</v>
      </c>
      <c r="M112" s="166"/>
    </row>
    <row r="113" spans="1:13" ht="63" customHeight="1" x14ac:dyDescent="0.25">
      <c r="A113" s="192"/>
      <c r="B113" s="187"/>
      <c r="C113" s="196"/>
      <c r="D113" s="68" t="s">
        <v>14</v>
      </c>
      <c r="E113" s="32" t="s">
        <v>118</v>
      </c>
      <c r="F113" s="34" t="s">
        <v>18</v>
      </c>
      <c r="G113" s="12">
        <v>56</v>
      </c>
      <c r="H113" s="12">
        <v>56</v>
      </c>
      <c r="I113" s="72">
        <f t="shared" si="3"/>
        <v>100</v>
      </c>
      <c r="J113" s="72">
        <f>I113</f>
        <v>100</v>
      </c>
      <c r="K113" s="2"/>
      <c r="L113" s="148" t="s">
        <v>119</v>
      </c>
      <c r="M113" s="166"/>
    </row>
    <row r="114" spans="1:13" ht="63" customHeight="1" x14ac:dyDescent="0.25">
      <c r="A114" s="192"/>
      <c r="B114" s="187"/>
      <c r="C114" s="196"/>
      <c r="D114" s="29" t="s">
        <v>14</v>
      </c>
      <c r="E114" s="32" t="s">
        <v>120</v>
      </c>
      <c r="F114" s="34" t="s">
        <v>18</v>
      </c>
      <c r="G114" s="12">
        <v>48</v>
      </c>
      <c r="H114" s="12">
        <v>48</v>
      </c>
      <c r="I114" s="72">
        <f t="shared" si="3"/>
        <v>100</v>
      </c>
      <c r="J114" s="72">
        <f>I114</f>
        <v>100</v>
      </c>
      <c r="K114" s="2"/>
      <c r="L114" s="159"/>
      <c r="M114" s="166"/>
    </row>
    <row r="115" spans="1:13" ht="27" customHeight="1" x14ac:dyDescent="0.25">
      <c r="A115" s="192"/>
      <c r="B115" s="187"/>
      <c r="C115" s="196"/>
      <c r="D115" s="163" t="s">
        <v>19</v>
      </c>
      <c r="E115" s="194" t="s">
        <v>55</v>
      </c>
      <c r="F115" s="12" t="s">
        <v>29</v>
      </c>
      <c r="G115" s="93">
        <v>3852</v>
      </c>
      <c r="H115" s="93">
        <v>3903</v>
      </c>
      <c r="I115" s="72">
        <f t="shared" si="3"/>
        <v>101.32398753894081</v>
      </c>
      <c r="J115" s="153">
        <f>(I115+I116)/2</f>
        <v>100.68415689003778</v>
      </c>
      <c r="K115" s="148"/>
      <c r="L115" s="159"/>
      <c r="M115" s="166"/>
    </row>
    <row r="116" spans="1:13" ht="32.25" customHeight="1" x14ac:dyDescent="0.25">
      <c r="A116" s="192"/>
      <c r="B116" s="187"/>
      <c r="C116" s="196"/>
      <c r="D116" s="163"/>
      <c r="E116" s="194"/>
      <c r="F116" s="12" t="s">
        <v>28</v>
      </c>
      <c r="G116" s="93">
        <v>11280</v>
      </c>
      <c r="H116" s="93">
        <v>11285</v>
      </c>
      <c r="I116" s="72">
        <f t="shared" si="3"/>
        <v>100.04432624113475</v>
      </c>
      <c r="J116" s="154"/>
      <c r="K116" s="149"/>
      <c r="L116" s="149"/>
      <c r="M116" s="166"/>
    </row>
    <row r="117" spans="1:13" ht="67.5" customHeight="1" x14ac:dyDescent="0.25">
      <c r="A117" s="192"/>
      <c r="B117" s="187"/>
      <c r="C117" s="196"/>
      <c r="D117" s="34" t="s">
        <v>14</v>
      </c>
      <c r="E117" s="24" t="s">
        <v>121</v>
      </c>
      <c r="F117" s="20" t="s">
        <v>122</v>
      </c>
      <c r="G117" s="93">
        <v>130</v>
      </c>
      <c r="H117" s="93">
        <v>130</v>
      </c>
      <c r="I117" s="72">
        <f t="shared" si="3"/>
        <v>100</v>
      </c>
      <c r="J117" s="51">
        <f>I117</f>
        <v>100</v>
      </c>
      <c r="K117" s="2"/>
      <c r="L117" s="91" t="s">
        <v>106</v>
      </c>
      <c r="M117" s="166"/>
    </row>
    <row r="118" spans="1:13" ht="34.5" customHeight="1" x14ac:dyDescent="0.25">
      <c r="A118" s="192"/>
      <c r="B118" s="187"/>
      <c r="C118" s="196"/>
      <c r="D118" s="163" t="s">
        <v>19</v>
      </c>
      <c r="E118" s="195" t="s">
        <v>140</v>
      </c>
      <c r="F118" s="12" t="s">
        <v>29</v>
      </c>
      <c r="G118" s="93">
        <v>4125</v>
      </c>
      <c r="H118" s="93">
        <v>4125</v>
      </c>
      <c r="I118" s="72">
        <f t="shared" si="3"/>
        <v>100</v>
      </c>
      <c r="J118" s="153">
        <f>(I118+I119)/2</f>
        <v>100.04953437685754</v>
      </c>
      <c r="K118" s="2"/>
      <c r="L118" s="148" t="s">
        <v>123</v>
      </c>
      <c r="M118" s="166"/>
    </row>
    <row r="119" spans="1:13" ht="26.25" customHeight="1" x14ac:dyDescent="0.25">
      <c r="A119" s="192"/>
      <c r="B119" s="187"/>
      <c r="C119" s="196"/>
      <c r="D119" s="163"/>
      <c r="E119" s="195"/>
      <c r="F119" s="12" t="s">
        <v>28</v>
      </c>
      <c r="G119" s="93">
        <v>5047</v>
      </c>
      <c r="H119" s="93">
        <v>5052</v>
      </c>
      <c r="I119" s="72">
        <f t="shared" si="3"/>
        <v>100.09906875371509</v>
      </c>
      <c r="J119" s="154"/>
      <c r="K119" s="2"/>
      <c r="L119" s="159"/>
      <c r="M119" s="166"/>
    </row>
    <row r="120" spans="1:13" ht="30" x14ac:dyDescent="0.25">
      <c r="A120" s="192"/>
      <c r="B120" s="187"/>
      <c r="C120" s="196"/>
      <c r="D120" s="34" t="s">
        <v>19</v>
      </c>
      <c r="E120" s="32" t="s">
        <v>68</v>
      </c>
      <c r="F120" s="12" t="s">
        <v>28</v>
      </c>
      <c r="G120" s="93">
        <v>5288</v>
      </c>
      <c r="H120" s="93">
        <v>5390</v>
      </c>
      <c r="I120" s="72">
        <f t="shared" si="3"/>
        <v>101.92889561270802</v>
      </c>
      <c r="J120" s="47">
        <f>I120</f>
        <v>101.92889561270802</v>
      </c>
      <c r="K120" s="2"/>
      <c r="L120" s="149"/>
      <c r="M120" s="166"/>
    </row>
    <row r="121" spans="1:13" ht="180" x14ac:dyDescent="0.25">
      <c r="A121" s="192"/>
      <c r="B121" s="112" t="s">
        <v>56</v>
      </c>
      <c r="C121" s="30" t="s">
        <v>2</v>
      </c>
      <c r="D121" s="34" t="s">
        <v>19</v>
      </c>
      <c r="E121" s="32" t="s">
        <v>57</v>
      </c>
      <c r="F121" s="12" t="s">
        <v>28</v>
      </c>
      <c r="G121" s="12">
        <v>900</v>
      </c>
      <c r="H121" s="12">
        <v>900</v>
      </c>
      <c r="I121" s="72">
        <f t="shared" si="3"/>
        <v>100</v>
      </c>
      <c r="J121" s="47">
        <f>I121</f>
        <v>100</v>
      </c>
      <c r="K121" s="2"/>
      <c r="L121" s="163" t="s">
        <v>123</v>
      </c>
      <c r="M121" s="166"/>
    </row>
    <row r="122" spans="1:13" ht="75" x14ac:dyDescent="0.25">
      <c r="A122" s="192"/>
      <c r="B122" s="112" t="s">
        <v>141</v>
      </c>
      <c r="C122" s="30" t="s">
        <v>2</v>
      </c>
      <c r="D122" s="34" t="s">
        <v>19</v>
      </c>
      <c r="E122" s="32" t="s">
        <v>142</v>
      </c>
      <c r="F122" s="78" t="s">
        <v>138</v>
      </c>
      <c r="G122" s="12">
        <v>80</v>
      </c>
      <c r="H122" s="12">
        <v>80</v>
      </c>
      <c r="I122" s="72">
        <f t="shared" si="3"/>
        <v>100</v>
      </c>
      <c r="J122" s="72">
        <f>I122</f>
        <v>100</v>
      </c>
      <c r="K122" s="18"/>
      <c r="L122" s="163"/>
      <c r="M122" s="166"/>
    </row>
    <row r="123" spans="1:13" ht="90" x14ac:dyDescent="0.25">
      <c r="A123" s="192"/>
      <c r="B123" s="112" t="s">
        <v>58</v>
      </c>
      <c r="C123" s="30" t="s">
        <v>2</v>
      </c>
      <c r="D123" s="34" t="s">
        <v>19</v>
      </c>
      <c r="E123" s="32" t="s">
        <v>59</v>
      </c>
      <c r="F123" s="20" t="s">
        <v>23</v>
      </c>
      <c r="G123" s="12">
        <v>805</v>
      </c>
      <c r="H123" s="12">
        <v>805</v>
      </c>
      <c r="I123" s="72">
        <f t="shared" ref="I123:I189" si="16">H123/G123*100</f>
        <v>100</v>
      </c>
      <c r="J123" s="47">
        <f>I123</f>
        <v>100</v>
      </c>
      <c r="K123" s="18"/>
      <c r="L123" s="163"/>
      <c r="M123" s="166"/>
    </row>
    <row r="124" spans="1:13" ht="60" x14ac:dyDescent="0.25">
      <c r="A124" s="192"/>
      <c r="B124" s="15" t="s">
        <v>165</v>
      </c>
      <c r="C124" s="99" t="s">
        <v>2</v>
      </c>
      <c r="D124" s="91" t="s">
        <v>19</v>
      </c>
      <c r="E124" s="53" t="s">
        <v>166</v>
      </c>
      <c r="F124" s="20" t="s">
        <v>23</v>
      </c>
      <c r="G124" s="12">
        <v>46</v>
      </c>
      <c r="H124" s="12">
        <v>46</v>
      </c>
      <c r="I124" s="93">
        <f t="shared" si="16"/>
        <v>100</v>
      </c>
      <c r="J124" s="89">
        <f>I124</f>
        <v>100</v>
      </c>
      <c r="K124" s="91"/>
      <c r="L124" s="163"/>
      <c r="M124" s="166"/>
    </row>
    <row r="125" spans="1:13" ht="30" x14ac:dyDescent="0.25">
      <c r="A125" s="192"/>
      <c r="B125" s="190" t="s">
        <v>139</v>
      </c>
      <c r="C125" s="141" t="s">
        <v>2</v>
      </c>
      <c r="D125" s="34" t="s">
        <v>19</v>
      </c>
      <c r="E125" s="4" t="s">
        <v>144</v>
      </c>
      <c r="F125" s="12" t="s">
        <v>36</v>
      </c>
      <c r="G125" s="93">
        <v>6800</v>
      </c>
      <c r="H125" s="93">
        <v>6850</v>
      </c>
      <c r="I125" s="72">
        <f t="shared" si="16"/>
        <v>100.73529411764706</v>
      </c>
      <c r="J125" s="160">
        <f>(I125+I126)/2</f>
        <v>100.56372549019608</v>
      </c>
      <c r="K125" s="2"/>
      <c r="L125" s="163"/>
      <c r="M125" s="166"/>
    </row>
    <row r="126" spans="1:13" ht="34.5" customHeight="1" x14ac:dyDescent="0.25">
      <c r="A126" s="192"/>
      <c r="B126" s="191"/>
      <c r="C126" s="143"/>
      <c r="D126" s="34" t="s">
        <v>19</v>
      </c>
      <c r="E126" s="4" t="s">
        <v>60</v>
      </c>
      <c r="F126" s="12" t="s">
        <v>36</v>
      </c>
      <c r="G126" s="93">
        <v>15300</v>
      </c>
      <c r="H126" s="93">
        <v>15360</v>
      </c>
      <c r="I126" s="72">
        <f t="shared" si="16"/>
        <v>100.3921568627451</v>
      </c>
      <c r="J126" s="161"/>
      <c r="K126" s="2"/>
      <c r="L126" s="163"/>
      <c r="M126" s="166"/>
    </row>
    <row r="127" spans="1:13" ht="30" x14ac:dyDescent="0.25">
      <c r="A127" s="192"/>
      <c r="B127" s="7" t="s">
        <v>61</v>
      </c>
      <c r="C127" s="30" t="s">
        <v>2</v>
      </c>
      <c r="D127" s="34" t="s">
        <v>19</v>
      </c>
      <c r="E127" s="4" t="s">
        <v>61</v>
      </c>
      <c r="F127" s="12" t="s">
        <v>62</v>
      </c>
      <c r="G127" s="93">
        <v>3200</v>
      </c>
      <c r="H127" s="93">
        <v>3210</v>
      </c>
      <c r="I127" s="72">
        <f t="shared" si="16"/>
        <v>100.3125</v>
      </c>
      <c r="J127" s="47">
        <f>I127</f>
        <v>100.3125</v>
      </c>
      <c r="K127" s="18"/>
      <c r="L127" s="91" t="s">
        <v>127</v>
      </c>
      <c r="M127" s="167"/>
    </row>
    <row r="128" spans="1:13" ht="30" x14ac:dyDescent="0.25">
      <c r="A128" s="8"/>
      <c r="B128" s="139" t="s">
        <v>88</v>
      </c>
      <c r="C128" s="182" t="s">
        <v>2</v>
      </c>
      <c r="D128" s="20" t="s">
        <v>14</v>
      </c>
      <c r="E128" s="53"/>
      <c r="F128" s="12"/>
      <c r="G128" s="12"/>
      <c r="H128" s="12"/>
      <c r="I128" s="72"/>
      <c r="J128" s="47">
        <v>100</v>
      </c>
      <c r="K128" s="2"/>
      <c r="L128" s="99"/>
      <c r="M128" s="2"/>
    </row>
    <row r="129" spans="1:13" ht="30" x14ac:dyDescent="0.25">
      <c r="A129" s="8"/>
      <c r="B129" s="140"/>
      <c r="C129" s="183"/>
      <c r="D129" s="20" t="s">
        <v>19</v>
      </c>
      <c r="E129" s="53"/>
      <c r="F129" s="12"/>
      <c r="G129" s="12"/>
      <c r="H129" s="12"/>
      <c r="I129" s="72"/>
      <c r="J129" s="47">
        <f>(I110+I111+I115+I116+I118+I119+I120+I121+I122+I123+I125+I126+I127+I124)/14</f>
        <v>100.34544493763507</v>
      </c>
      <c r="K129" s="2"/>
      <c r="L129" s="99"/>
      <c r="M129" s="2"/>
    </row>
    <row r="130" spans="1:13" ht="60" customHeight="1" x14ac:dyDescent="0.25">
      <c r="A130" s="193" t="s">
        <v>160</v>
      </c>
      <c r="B130" s="145" t="s">
        <v>173</v>
      </c>
      <c r="C130" s="141" t="s">
        <v>2</v>
      </c>
      <c r="D130" s="28" t="s">
        <v>14</v>
      </c>
      <c r="E130" s="32" t="s">
        <v>114</v>
      </c>
      <c r="F130" s="20" t="s">
        <v>18</v>
      </c>
      <c r="G130" s="12">
        <v>90</v>
      </c>
      <c r="H130" s="12">
        <v>90</v>
      </c>
      <c r="I130" s="72">
        <f t="shared" ref="I130" si="17">H130/G130*100</f>
        <v>100</v>
      </c>
      <c r="J130" s="51">
        <f>I130</f>
        <v>100</v>
      </c>
      <c r="K130" s="2"/>
      <c r="L130" s="148" t="s">
        <v>115</v>
      </c>
      <c r="M130" s="172">
        <f>(J130+J131+J133+J134+J135+J136+J138+J139+J143+J144+J145+J141+J142)/13</f>
        <v>96.821633834614687</v>
      </c>
    </row>
    <row r="131" spans="1:13" ht="30" customHeight="1" x14ac:dyDescent="0.25">
      <c r="A131" s="193"/>
      <c r="B131" s="146"/>
      <c r="C131" s="142"/>
      <c r="D131" s="163" t="s">
        <v>19</v>
      </c>
      <c r="E131" s="195" t="s">
        <v>54</v>
      </c>
      <c r="F131" s="12" t="s">
        <v>29</v>
      </c>
      <c r="G131" s="12">
        <v>345</v>
      </c>
      <c r="H131" s="12">
        <v>345</v>
      </c>
      <c r="I131" s="72">
        <f t="shared" si="16"/>
        <v>100</v>
      </c>
      <c r="J131" s="160">
        <f>(I131+I132)/2</f>
        <v>100</v>
      </c>
      <c r="K131" s="148"/>
      <c r="L131" s="159"/>
      <c r="M131" s="173"/>
    </row>
    <row r="132" spans="1:13" ht="21" customHeight="1" x14ac:dyDescent="0.25">
      <c r="A132" s="193"/>
      <c r="B132" s="146"/>
      <c r="C132" s="142"/>
      <c r="D132" s="163"/>
      <c r="E132" s="195"/>
      <c r="F132" s="12" t="s">
        <v>28</v>
      </c>
      <c r="G132" s="93">
        <v>1094</v>
      </c>
      <c r="H132" s="93">
        <v>1094</v>
      </c>
      <c r="I132" s="72">
        <f t="shared" si="16"/>
        <v>100</v>
      </c>
      <c r="J132" s="161"/>
      <c r="K132" s="149"/>
      <c r="L132" s="149"/>
      <c r="M132" s="173"/>
    </row>
    <row r="133" spans="1:13" ht="45" x14ac:dyDescent="0.25">
      <c r="A133" s="193"/>
      <c r="B133" s="146"/>
      <c r="C133" s="142"/>
      <c r="D133" s="58" t="s">
        <v>14</v>
      </c>
      <c r="E133" s="23" t="s">
        <v>116</v>
      </c>
      <c r="F133" s="12" t="s">
        <v>18</v>
      </c>
      <c r="G133" s="93">
        <v>3</v>
      </c>
      <c r="H133" s="93">
        <v>3</v>
      </c>
      <c r="I133" s="72">
        <f t="shared" si="16"/>
        <v>100</v>
      </c>
      <c r="J133" s="72">
        <f>I133</f>
        <v>100</v>
      </c>
      <c r="K133" s="2"/>
      <c r="L133" s="62" t="s">
        <v>117</v>
      </c>
      <c r="M133" s="173"/>
    </row>
    <row r="134" spans="1:13" ht="45" x14ac:dyDescent="0.25">
      <c r="A134" s="193"/>
      <c r="B134" s="146"/>
      <c r="C134" s="142"/>
      <c r="D134" s="58" t="s">
        <v>14</v>
      </c>
      <c r="E134" s="59" t="s">
        <v>118</v>
      </c>
      <c r="F134" s="20" t="s">
        <v>18</v>
      </c>
      <c r="G134" s="93">
        <v>56</v>
      </c>
      <c r="H134" s="93">
        <v>56</v>
      </c>
      <c r="I134" s="72">
        <f t="shared" si="16"/>
        <v>100</v>
      </c>
      <c r="J134" s="72">
        <f t="shared" ref="J134:J135" si="18">I134</f>
        <v>100</v>
      </c>
      <c r="K134" s="2"/>
      <c r="L134" s="67" t="s">
        <v>119</v>
      </c>
      <c r="M134" s="173"/>
    </row>
    <row r="135" spans="1:13" ht="45" x14ac:dyDescent="0.25">
      <c r="A135" s="193"/>
      <c r="B135" s="146"/>
      <c r="C135" s="142"/>
      <c r="D135" s="29" t="s">
        <v>14</v>
      </c>
      <c r="E135" s="59" t="s">
        <v>120</v>
      </c>
      <c r="F135" s="20" t="s">
        <v>18</v>
      </c>
      <c r="G135" s="93">
        <v>48</v>
      </c>
      <c r="H135" s="93">
        <v>48</v>
      </c>
      <c r="I135" s="72">
        <f t="shared" si="16"/>
        <v>100</v>
      </c>
      <c r="J135" s="72">
        <f t="shared" si="18"/>
        <v>100</v>
      </c>
      <c r="K135" s="2"/>
      <c r="L135" s="67" t="s">
        <v>119</v>
      </c>
      <c r="M135" s="173"/>
    </row>
    <row r="136" spans="1:13" ht="27" customHeight="1" x14ac:dyDescent="0.25">
      <c r="A136" s="193"/>
      <c r="B136" s="146"/>
      <c r="C136" s="142"/>
      <c r="D136" s="163" t="s">
        <v>19</v>
      </c>
      <c r="E136" s="194" t="s">
        <v>55</v>
      </c>
      <c r="F136" s="12" t="s">
        <v>29</v>
      </c>
      <c r="G136" s="93">
        <v>2350</v>
      </c>
      <c r="H136" s="93">
        <v>2631</v>
      </c>
      <c r="I136" s="72">
        <f t="shared" si="16"/>
        <v>111.95744680851062</v>
      </c>
      <c r="J136" s="160">
        <f>(I136+I137)/2</f>
        <v>105.97872340425531</v>
      </c>
      <c r="K136" s="148"/>
      <c r="L136" s="148" t="s">
        <v>123</v>
      </c>
      <c r="M136" s="173"/>
    </row>
    <row r="137" spans="1:13" ht="30.75" customHeight="1" x14ac:dyDescent="0.25">
      <c r="A137" s="193"/>
      <c r="B137" s="146"/>
      <c r="C137" s="142"/>
      <c r="D137" s="163"/>
      <c r="E137" s="194"/>
      <c r="F137" s="12" t="s">
        <v>28</v>
      </c>
      <c r="G137" s="93">
        <v>10180</v>
      </c>
      <c r="H137" s="93">
        <v>10180</v>
      </c>
      <c r="I137" s="72">
        <f t="shared" si="16"/>
        <v>100</v>
      </c>
      <c r="J137" s="161"/>
      <c r="K137" s="149"/>
      <c r="L137" s="149"/>
      <c r="M137" s="173"/>
    </row>
    <row r="138" spans="1:13" ht="67.5" customHeight="1" x14ac:dyDescent="0.25">
      <c r="A138" s="193"/>
      <c r="B138" s="146"/>
      <c r="C138" s="142"/>
      <c r="D138" s="34" t="s">
        <v>14</v>
      </c>
      <c r="E138" s="24" t="s">
        <v>121</v>
      </c>
      <c r="F138" s="20" t="s">
        <v>122</v>
      </c>
      <c r="G138" s="93">
        <v>130</v>
      </c>
      <c r="H138" s="93">
        <v>130</v>
      </c>
      <c r="I138" s="72">
        <f t="shared" si="16"/>
        <v>100</v>
      </c>
      <c r="J138" s="51">
        <f>I138</f>
        <v>100</v>
      </c>
      <c r="K138" s="2"/>
      <c r="L138" s="91" t="s">
        <v>106</v>
      </c>
      <c r="M138" s="173"/>
    </row>
    <row r="139" spans="1:13" ht="18" customHeight="1" x14ac:dyDescent="0.25">
      <c r="A139" s="193"/>
      <c r="B139" s="146"/>
      <c r="C139" s="142"/>
      <c r="D139" s="163" t="s">
        <v>19</v>
      </c>
      <c r="E139" s="195" t="s">
        <v>140</v>
      </c>
      <c r="F139" s="12" t="s">
        <v>29</v>
      </c>
      <c r="G139" s="93">
        <v>1695</v>
      </c>
      <c r="H139" s="93">
        <v>1753</v>
      </c>
      <c r="I139" s="72">
        <f t="shared" si="16"/>
        <v>103.42182890855457</v>
      </c>
      <c r="J139" s="160">
        <f>(I139+I140)/2</f>
        <v>102.2153117641583</v>
      </c>
      <c r="K139" s="148"/>
      <c r="L139" s="148" t="s">
        <v>123</v>
      </c>
      <c r="M139" s="173"/>
    </row>
    <row r="140" spans="1:13" ht="54.75" customHeight="1" x14ac:dyDescent="0.25">
      <c r="A140" s="193"/>
      <c r="B140" s="146"/>
      <c r="C140" s="142"/>
      <c r="D140" s="163"/>
      <c r="E140" s="195"/>
      <c r="F140" s="12" t="s">
        <v>28</v>
      </c>
      <c r="G140" s="93">
        <v>3866</v>
      </c>
      <c r="H140" s="93">
        <v>3905</v>
      </c>
      <c r="I140" s="72">
        <f t="shared" si="16"/>
        <v>101.00879461976203</v>
      </c>
      <c r="J140" s="161"/>
      <c r="K140" s="149"/>
      <c r="L140" s="149"/>
      <c r="M140" s="173"/>
    </row>
    <row r="141" spans="1:13" ht="54.75" customHeight="1" x14ac:dyDescent="0.25">
      <c r="A141" s="193"/>
      <c r="B141" s="146"/>
      <c r="C141" s="142"/>
      <c r="D141" s="58" t="s">
        <v>19</v>
      </c>
      <c r="E141" s="59" t="s">
        <v>68</v>
      </c>
      <c r="F141" s="12" t="s">
        <v>28</v>
      </c>
      <c r="G141" s="93">
        <v>700</v>
      </c>
      <c r="H141" s="93">
        <v>388</v>
      </c>
      <c r="I141" s="72">
        <f t="shared" si="16"/>
        <v>55.428571428571431</v>
      </c>
      <c r="J141" s="63">
        <f>I141</f>
        <v>55.428571428571431</v>
      </c>
      <c r="K141" s="61"/>
      <c r="L141" s="148" t="s">
        <v>123</v>
      </c>
      <c r="M141" s="173"/>
    </row>
    <row r="142" spans="1:13" ht="54.75" customHeight="1" x14ac:dyDescent="0.25">
      <c r="A142" s="193"/>
      <c r="B142" s="147"/>
      <c r="C142" s="143"/>
      <c r="D142" s="91" t="s">
        <v>19</v>
      </c>
      <c r="E142" s="100" t="s">
        <v>163</v>
      </c>
      <c r="F142" s="12" t="s">
        <v>28</v>
      </c>
      <c r="G142" s="93">
        <v>204</v>
      </c>
      <c r="H142" s="93">
        <v>136</v>
      </c>
      <c r="I142" s="93">
        <f t="shared" si="16"/>
        <v>66.666666666666657</v>
      </c>
      <c r="J142" s="88">
        <f>I142</f>
        <v>66.666666666666657</v>
      </c>
      <c r="K142" s="86" t="s">
        <v>172</v>
      </c>
      <c r="L142" s="149"/>
      <c r="M142" s="173"/>
    </row>
    <row r="143" spans="1:13" ht="180" x14ac:dyDescent="0.25">
      <c r="A143" s="193"/>
      <c r="B143" s="112" t="s">
        <v>56</v>
      </c>
      <c r="C143" s="30" t="s">
        <v>2</v>
      </c>
      <c r="D143" s="34" t="s">
        <v>19</v>
      </c>
      <c r="E143" s="32" t="s">
        <v>57</v>
      </c>
      <c r="F143" s="12" t="s">
        <v>28</v>
      </c>
      <c r="G143" s="93">
        <v>926</v>
      </c>
      <c r="H143" s="93">
        <v>1027</v>
      </c>
      <c r="I143" s="72">
        <f t="shared" si="16"/>
        <v>110.90712742980561</v>
      </c>
      <c r="J143" s="47">
        <f>I143</f>
        <v>110.90712742980561</v>
      </c>
      <c r="K143" s="2"/>
      <c r="L143" s="91" t="str">
        <f>L139</f>
        <v>Форма статистического наблюдения № 30</v>
      </c>
      <c r="M143" s="173"/>
    </row>
    <row r="144" spans="1:13" ht="90" x14ac:dyDescent="0.25">
      <c r="A144" s="193"/>
      <c r="B144" s="112" t="s">
        <v>58</v>
      </c>
      <c r="C144" s="30" t="s">
        <v>2</v>
      </c>
      <c r="D144" s="34" t="s">
        <v>19</v>
      </c>
      <c r="E144" s="32" t="s">
        <v>59</v>
      </c>
      <c r="F144" s="20" t="s">
        <v>23</v>
      </c>
      <c r="G144" s="93">
        <v>292</v>
      </c>
      <c r="H144" s="93">
        <v>309</v>
      </c>
      <c r="I144" s="72">
        <f t="shared" si="16"/>
        <v>105.82191780821917</v>
      </c>
      <c r="J144" s="47">
        <f>I144</f>
        <v>105.82191780821917</v>
      </c>
      <c r="K144" s="2"/>
      <c r="L144" s="91" t="str">
        <f>L143</f>
        <v>Форма статистического наблюдения № 30</v>
      </c>
      <c r="M144" s="173"/>
    </row>
    <row r="145" spans="1:13" ht="30" x14ac:dyDescent="0.25">
      <c r="A145" s="193"/>
      <c r="B145" s="7" t="s">
        <v>61</v>
      </c>
      <c r="C145" s="30" t="s">
        <v>2</v>
      </c>
      <c r="D145" s="34" t="s">
        <v>19</v>
      </c>
      <c r="E145" s="4" t="s">
        <v>61</v>
      </c>
      <c r="F145" s="12" t="s">
        <v>62</v>
      </c>
      <c r="G145" s="93">
        <v>4450</v>
      </c>
      <c r="H145" s="93">
        <v>4969</v>
      </c>
      <c r="I145" s="72">
        <f t="shared" si="16"/>
        <v>111.66292134831461</v>
      </c>
      <c r="J145" s="47">
        <f>I145</f>
        <v>111.66292134831461</v>
      </c>
      <c r="K145" s="2"/>
      <c r="L145" s="91" t="s">
        <v>127</v>
      </c>
      <c r="M145" s="173"/>
    </row>
    <row r="146" spans="1:13" ht="30" x14ac:dyDescent="0.25">
      <c r="A146" s="10"/>
      <c r="B146" s="139" t="s">
        <v>88</v>
      </c>
      <c r="C146" s="182" t="s">
        <v>2</v>
      </c>
      <c r="D146" s="20" t="s">
        <v>14</v>
      </c>
      <c r="E146" s="53"/>
      <c r="F146" s="12"/>
      <c r="G146" s="93"/>
      <c r="H146" s="93"/>
      <c r="I146" s="72"/>
      <c r="J146" s="47">
        <v>100</v>
      </c>
      <c r="K146" s="2"/>
      <c r="L146" s="99"/>
      <c r="M146" s="173"/>
    </row>
    <row r="147" spans="1:13" ht="30" x14ac:dyDescent="0.25">
      <c r="A147" s="10"/>
      <c r="B147" s="140"/>
      <c r="C147" s="183"/>
      <c r="D147" s="20" t="s">
        <v>19</v>
      </c>
      <c r="E147" s="53"/>
      <c r="F147" s="12"/>
      <c r="G147" s="93"/>
      <c r="H147" s="93"/>
      <c r="I147" s="72"/>
      <c r="J147" s="47">
        <f>(I131+I132+I136+I137+I139+I140+I143+I144+I145+I141+I142)/11</f>
        <v>96.98866136530954</v>
      </c>
      <c r="K147" s="2"/>
      <c r="L147" s="99"/>
      <c r="M147" s="173"/>
    </row>
    <row r="148" spans="1:13" ht="67.5" customHeight="1" x14ac:dyDescent="0.25">
      <c r="A148" s="184" t="s">
        <v>69</v>
      </c>
      <c r="B148" s="187" t="s">
        <v>70</v>
      </c>
      <c r="C148" s="196" t="s">
        <v>2</v>
      </c>
      <c r="D148" s="28" t="s">
        <v>14</v>
      </c>
      <c r="E148" s="32" t="s">
        <v>114</v>
      </c>
      <c r="F148" s="20" t="s">
        <v>18</v>
      </c>
      <c r="G148" s="93">
        <v>90</v>
      </c>
      <c r="H148" s="93">
        <v>90</v>
      </c>
      <c r="I148" s="72">
        <f t="shared" ref="I148" si="19">H148/G148*100</f>
        <v>100</v>
      </c>
      <c r="J148" s="70">
        <f>I148</f>
        <v>100</v>
      </c>
      <c r="K148" s="2"/>
      <c r="L148" s="148" t="s">
        <v>115</v>
      </c>
      <c r="M148" s="175">
        <f>(J148+J149+J151+J152+J153+J155+J156+J158+J159)/9</f>
        <v>100.40306546658654</v>
      </c>
    </row>
    <row r="149" spans="1:13" ht="24.75" customHeight="1" x14ac:dyDescent="0.25">
      <c r="A149" s="185"/>
      <c r="B149" s="187"/>
      <c r="C149" s="196"/>
      <c r="D149" s="163" t="s">
        <v>19</v>
      </c>
      <c r="E149" s="195" t="s">
        <v>54</v>
      </c>
      <c r="F149" s="12" t="s">
        <v>29</v>
      </c>
      <c r="G149" s="93">
        <v>188</v>
      </c>
      <c r="H149" s="93">
        <v>188</v>
      </c>
      <c r="I149" s="72">
        <f t="shared" si="16"/>
        <v>100</v>
      </c>
      <c r="J149" s="160">
        <f>(I149+I150)/2</f>
        <v>100</v>
      </c>
      <c r="K149" s="2"/>
      <c r="L149" s="159"/>
      <c r="M149" s="175"/>
    </row>
    <row r="150" spans="1:13" ht="22.5" customHeight="1" x14ac:dyDescent="0.25">
      <c r="A150" s="185"/>
      <c r="B150" s="187"/>
      <c r="C150" s="196"/>
      <c r="D150" s="163"/>
      <c r="E150" s="195"/>
      <c r="F150" s="12" t="s">
        <v>28</v>
      </c>
      <c r="G150" s="93">
        <v>507</v>
      </c>
      <c r="H150" s="93">
        <v>507</v>
      </c>
      <c r="I150" s="72">
        <f t="shared" si="16"/>
        <v>100</v>
      </c>
      <c r="J150" s="161"/>
      <c r="K150" s="2"/>
      <c r="L150" s="149"/>
      <c r="M150" s="175"/>
    </row>
    <row r="151" spans="1:13" ht="45" x14ac:dyDescent="0.25">
      <c r="A151" s="185"/>
      <c r="B151" s="187"/>
      <c r="C151" s="196"/>
      <c r="D151" s="29" t="s">
        <v>14</v>
      </c>
      <c r="E151" s="59" t="s">
        <v>118</v>
      </c>
      <c r="F151" s="20" t="s">
        <v>18</v>
      </c>
      <c r="G151" s="93">
        <v>56</v>
      </c>
      <c r="H151" s="93">
        <v>56</v>
      </c>
      <c r="I151" s="72">
        <f t="shared" ref="I151:I152" si="20">H151/G151*100</f>
        <v>100</v>
      </c>
      <c r="J151" s="47">
        <f>I151</f>
        <v>100</v>
      </c>
      <c r="K151" s="2"/>
      <c r="L151" s="67" t="s">
        <v>119</v>
      </c>
      <c r="M151" s="175"/>
    </row>
    <row r="152" spans="1:13" ht="45" x14ac:dyDescent="0.25">
      <c r="A152" s="185"/>
      <c r="B152" s="187"/>
      <c r="C152" s="196"/>
      <c r="D152" s="29" t="s">
        <v>14</v>
      </c>
      <c r="E152" s="59" t="s">
        <v>120</v>
      </c>
      <c r="F152" s="20" t="s">
        <v>18</v>
      </c>
      <c r="G152" s="93">
        <v>48</v>
      </c>
      <c r="H152" s="93">
        <v>48</v>
      </c>
      <c r="I152" s="72">
        <f t="shared" si="20"/>
        <v>100</v>
      </c>
      <c r="J152" s="47">
        <f>I152</f>
        <v>100</v>
      </c>
      <c r="K152" s="2"/>
      <c r="L152" s="67" t="s">
        <v>119</v>
      </c>
      <c r="M152" s="175"/>
    </row>
    <row r="153" spans="1:13" ht="21.75" customHeight="1" x14ac:dyDescent="0.25">
      <c r="A153" s="185"/>
      <c r="B153" s="187"/>
      <c r="C153" s="196"/>
      <c r="D153" s="163" t="s">
        <v>19</v>
      </c>
      <c r="E153" s="194" t="s">
        <v>55</v>
      </c>
      <c r="F153" s="12" t="s">
        <v>29</v>
      </c>
      <c r="G153" s="93">
        <v>1410</v>
      </c>
      <c r="H153" s="93">
        <v>1412</v>
      </c>
      <c r="I153" s="72">
        <f t="shared" si="16"/>
        <v>100.14184397163119</v>
      </c>
      <c r="J153" s="160">
        <f>(I153+I154)/2</f>
        <v>100.13002364066193</v>
      </c>
      <c r="K153" s="2"/>
      <c r="L153" s="148" t="s">
        <v>123</v>
      </c>
      <c r="M153" s="175"/>
    </row>
    <row r="154" spans="1:13" ht="49.5" customHeight="1" x14ac:dyDescent="0.25">
      <c r="A154" s="185"/>
      <c r="B154" s="187"/>
      <c r="C154" s="196"/>
      <c r="D154" s="163"/>
      <c r="E154" s="194"/>
      <c r="F154" s="12" t="s">
        <v>28</v>
      </c>
      <c r="G154" s="93">
        <v>4230</v>
      </c>
      <c r="H154" s="93">
        <v>4235</v>
      </c>
      <c r="I154" s="72">
        <f t="shared" si="16"/>
        <v>100.11820330969267</v>
      </c>
      <c r="J154" s="161"/>
      <c r="K154" s="2"/>
      <c r="L154" s="149"/>
      <c r="M154" s="175"/>
    </row>
    <row r="155" spans="1:13" ht="75" customHeight="1" x14ac:dyDescent="0.25">
      <c r="A155" s="185"/>
      <c r="B155" s="187"/>
      <c r="C155" s="196"/>
      <c r="D155" s="34" t="s">
        <v>14</v>
      </c>
      <c r="E155" s="31" t="s">
        <v>121</v>
      </c>
      <c r="F155" s="20" t="s">
        <v>122</v>
      </c>
      <c r="G155" s="93">
        <v>130</v>
      </c>
      <c r="H155" s="93">
        <v>130</v>
      </c>
      <c r="I155" s="72">
        <f t="shared" ref="I155" si="21">H155/G155*100</f>
        <v>100</v>
      </c>
      <c r="J155" s="51">
        <f>I155</f>
        <v>100</v>
      </c>
      <c r="K155" s="2"/>
      <c r="L155" s="91" t="s">
        <v>106</v>
      </c>
      <c r="M155" s="175"/>
    </row>
    <row r="156" spans="1:13" ht="21" customHeight="1" x14ac:dyDescent="0.25">
      <c r="A156" s="185"/>
      <c r="B156" s="187"/>
      <c r="C156" s="196"/>
      <c r="D156" s="163" t="s">
        <v>19</v>
      </c>
      <c r="E156" s="195" t="s">
        <v>140</v>
      </c>
      <c r="F156" s="12" t="s">
        <v>29</v>
      </c>
      <c r="G156" s="93">
        <v>825</v>
      </c>
      <c r="H156" s="93">
        <v>827</v>
      </c>
      <c r="I156" s="72">
        <f t="shared" si="16"/>
        <v>100.24242424242425</v>
      </c>
      <c r="J156" s="160">
        <f>(I156+I157)/2</f>
        <v>100.15273797241011</v>
      </c>
      <c r="K156" s="2"/>
      <c r="L156" s="148" t="s">
        <v>123</v>
      </c>
      <c r="M156" s="175"/>
    </row>
    <row r="157" spans="1:13" ht="42" customHeight="1" x14ac:dyDescent="0.25">
      <c r="A157" s="185"/>
      <c r="B157" s="187"/>
      <c r="C157" s="196"/>
      <c r="D157" s="163"/>
      <c r="E157" s="195"/>
      <c r="F157" s="12" t="s">
        <v>28</v>
      </c>
      <c r="G157" s="93">
        <v>1586</v>
      </c>
      <c r="H157" s="93">
        <v>1587</v>
      </c>
      <c r="I157" s="72">
        <f t="shared" si="16"/>
        <v>100.06305170239595</v>
      </c>
      <c r="J157" s="161"/>
      <c r="K157" s="2"/>
      <c r="L157" s="149"/>
      <c r="M157" s="175"/>
    </row>
    <row r="158" spans="1:13" ht="180" x14ac:dyDescent="0.25">
      <c r="A158" s="185"/>
      <c r="B158" s="112" t="s">
        <v>56</v>
      </c>
      <c r="C158" s="30" t="s">
        <v>2</v>
      </c>
      <c r="D158" s="34" t="s">
        <v>19</v>
      </c>
      <c r="E158" s="32" t="s">
        <v>57</v>
      </c>
      <c r="F158" s="12" t="s">
        <v>28</v>
      </c>
      <c r="G158" s="93">
        <v>100</v>
      </c>
      <c r="H158" s="93">
        <v>101</v>
      </c>
      <c r="I158" s="72">
        <f t="shared" si="16"/>
        <v>101</v>
      </c>
      <c r="J158" s="73">
        <f>I158</f>
        <v>101</v>
      </c>
      <c r="K158" s="2"/>
      <c r="L158" s="91" t="s">
        <v>123</v>
      </c>
      <c r="M158" s="175"/>
    </row>
    <row r="159" spans="1:13" ht="30" x14ac:dyDescent="0.25">
      <c r="A159" s="185"/>
      <c r="B159" s="7" t="s">
        <v>61</v>
      </c>
      <c r="C159" s="30" t="s">
        <v>2</v>
      </c>
      <c r="D159" s="34" t="s">
        <v>19</v>
      </c>
      <c r="E159" s="4" t="s">
        <v>61</v>
      </c>
      <c r="F159" s="12" t="s">
        <v>62</v>
      </c>
      <c r="G159" s="93">
        <v>1450</v>
      </c>
      <c r="H159" s="93">
        <v>1484</v>
      </c>
      <c r="I159" s="72">
        <f t="shared" si="16"/>
        <v>102.34482758620689</v>
      </c>
      <c r="J159" s="48">
        <f>I159</f>
        <v>102.34482758620689</v>
      </c>
      <c r="K159" s="18"/>
      <c r="L159" s="91" t="s">
        <v>127</v>
      </c>
      <c r="M159" s="175"/>
    </row>
    <row r="160" spans="1:13" ht="30" x14ac:dyDescent="0.25">
      <c r="A160" s="185"/>
      <c r="B160" s="139" t="s">
        <v>88</v>
      </c>
      <c r="C160" s="182" t="s">
        <v>2</v>
      </c>
      <c r="D160" s="20" t="s">
        <v>14</v>
      </c>
      <c r="E160" s="53"/>
      <c r="F160" s="12"/>
      <c r="G160" s="12"/>
      <c r="H160" s="12"/>
      <c r="I160" s="72"/>
      <c r="J160" s="47">
        <v>100</v>
      </c>
      <c r="K160" s="2"/>
      <c r="L160" s="99"/>
      <c r="M160" s="172">
        <f>(J162+J163+J165+J166+J167+J170+J171+J174+J175+J176+J178+J173+J168+J177)/14</f>
        <v>113.28944227007743</v>
      </c>
    </row>
    <row r="161" spans="1:13" ht="30" x14ac:dyDescent="0.25">
      <c r="A161" s="186"/>
      <c r="B161" s="140"/>
      <c r="C161" s="183"/>
      <c r="D161" s="20" t="s">
        <v>19</v>
      </c>
      <c r="E161" s="53"/>
      <c r="F161" s="12"/>
      <c r="G161" s="12"/>
      <c r="H161" s="12"/>
      <c r="I161" s="72"/>
      <c r="J161" s="47">
        <f>(I149+I150+I153+I154+I156+I157+I158+I159)/8</f>
        <v>100.48879385154386</v>
      </c>
      <c r="K161" s="2"/>
      <c r="L161" s="99"/>
      <c r="M161" s="173"/>
    </row>
    <row r="162" spans="1:13" ht="60" customHeight="1" x14ac:dyDescent="0.25">
      <c r="A162" s="184" t="s">
        <v>71</v>
      </c>
      <c r="B162" s="148" t="s">
        <v>171</v>
      </c>
      <c r="C162" s="141" t="s">
        <v>2</v>
      </c>
      <c r="D162" s="28" t="s">
        <v>14</v>
      </c>
      <c r="E162" s="32" t="s">
        <v>114</v>
      </c>
      <c r="F162" s="20" t="s">
        <v>18</v>
      </c>
      <c r="G162" s="12">
        <v>90</v>
      </c>
      <c r="H162" s="12">
        <v>90</v>
      </c>
      <c r="I162" s="72">
        <f t="shared" ref="I162" si="22">H162/G162*100</f>
        <v>100</v>
      </c>
      <c r="J162" s="70">
        <f>I162</f>
        <v>100</v>
      </c>
      <c r="K162" s="2"/>
      <c r="L162" s="148" t="s">
        <v>115</v>
      </c>
      <c r="M162" s="173"/>
    </row>
    <row r="163" spans="1:13" ht="18.75" customHeight="1" x14ac:dyDescent="0.25">
      <c r="A163" s="185"/>
      <c r="B163" s="159"/>
      <c r="C163" s="142"/>
      <c r="D163" s="163" t="s">
        <v>19</v>
      </c>
      <c r="E163" s="195" t="s">
        <v>54</v>
      </c>
      <c r="F163" s="12" t="s">
        <v>29</v>
      </c>
      <c r="G163" s="93">
        <v>771</v>
      </c>
      <c r="H163" s="93">
        <v>683</v>
      </c>
      <c r="I163" s="72">
        <f t="shared" si="16"/>
        <v>88.586251621271074</v>
      </c>
      <c r="J163" s="160">
        <f>(I163+I164)/2</f>
        <v>89.32428924553858</v>
      </c>
      <c r="K163" s="148"/>
      <c r="L163" s="159"/>
      <c r="M163" s="173"/>
    </row>
    <row r="164" spans="1:13" ht="24.75" customHeight="1" x14ac:dyDescent="0.25">
      <c r="A164" s="185"/>
      <c r="B164" s="159"/>
      <c r="C164" s="142"/>
      <c r="D164" s="163"/>
      <c r="E164" s="195"/>
      <c r="F164" s="12" t="s">
        <v>28</v>
      </c>
      <c r="G164" s="93">
        <v>2888</v>
      </c>
      <c r="H164" s="93">
        <v>2601</v>
      </c>
      <c r="I164" s="72">
        <f t="shared" si="16"/>
        <v>90.0623268698061</v>
      </c>
      <c r="J164" s="161"/>
      <c r="K164" s="149"/>
      <c r="L164" s="149"/>
      <c r="M164" s="173"/>
    </row>
    <row r="165" spans="1:13" ht="45" x14ac:dyDescent="0.25">
      <c r="A165" s="185"/>
      <c r="B165" s="159"/>
      <c r="C165" s="142"/>
      <c r="D165" s="91" t="s">
        <v>14</v>
      </c>
      <c r="E165" s="98" t="s">
        <v>116</v>
      </c>
      <c r="F165" s="12" t="s">
        <v>18</v>
      </c>
      <c r="G165" s="12">
        <v>3</v>
      </c>
      <c r="H165" s="12">
        <v>3</v>
      </c>
      <c r="I165" s="72">
        <f t="shared" ref="I165" si="23">H165/G165*100</f>
        <v>100</v>
      </c>
      <c r="J165" s="51">
        <f>I165</f>
        <v>100</v>
      </c>
      <c r="K165" s="2"/>
      <c r="L165" s="62" t="s">
        <v>117</v>
      </c>
      <c r="M165" s="173"/>
    </row>
    <row r="166" spans="1:13" ht="45" x14ac:dyDescent="0.25">
      <c r="A166" s="185"/>
      <c r="B166" s="159"/>
      <c r="C166" s="142"/>
      <c r="D166" s="91" t="s">
        <v>14</v>
      </c>
      <c r="E166" s="98" t="s">
        <v>118</v>
      </c>
      <c r="F166" s="20" t="s">
        <v>18</v>
      </c>
      <c r="G166" s="12">
        <v>56</v>
      </c>
      <c r="H166" s="12">
        <v>56</v>
      </c>
      <c r="I166" s="72">
        <f t="shared" si="16"/>
        <v>100</v>
      </c>
      <c r="J166" s="47">
        <f>I166</f>
        <v>100</v>
      </c>
      <c r="K166" s="2"/>
      <c r="L166" s="67" t="s">
        <v>119</v>
      </c>
      <c r="M166" s="173"/>
    </row>
    <row r="167" spans="1:13" ht="45" x14ac:dyDescent="0.25">
      <c r="A167" s="185"/>
      <c r="B167" s="159"/>
      <c r="C167" s="142"/>
      <c r="D167" s="91" t="s">
        <v>14</v>
      </c>
      <c r="E167" s="98" t="s">
        <v>120</v>
      </c>
      <c r="F167" s="20" t="s">
        <v>18</v>
      </c>
      <c r="G167" s="12">
        <v>48</v>
      </c>
      <c r="H167" s="12">
        <v>48</v>
      </c>
      <c r="I167" s="72">
        <f t="shared" si="16"/>
        <v>100</v>
      </c>
      <c r="J167" s="47">
        <f>I167</f>
        <v>100</v>
      </c>
      <c r="K167" s="2"/>
      <c r="L167" s="67" t="s">
        <v>119</v>
      </c>
      <c r="M167" s="173"/>
    </row>
    <row r="168" spans="1:13" ht="37.5" customHeight="1" x14ac:dyDescent="0.25">
      <c r="A168" s="185"/>
      <c r="B168" s="159"/>
      <c r="C168" s="142"/>
      <c r="D168" s="163" t="s">
        <v>19</v>
      </c>
      <c r="E168" s="197" t="s">
        <v>55</v>
      </c>
      <c r="F168" s="30" t="s">
        <v>29</v>
      </c>
      <c r="G168" s="93">
        <v>1595</v>
      </c>
      <c r="H168" s="93">
        <v>1769</v>
      </c>
      <c r="I168" s="47">
        <f t="shared" si="16"/>
        <v>110.90909090909091</v>
      </c>
      <c r="J168" s="153">
        <f>(I168+I169)/2</f>
        <v>129.91463935125907</v>
      </c>
      <c r="K168" s="141"/>
      <c r="L168" s="148" t="s">
        <v>123</v>
      </c>
      <c r="M168" s="173"/>
    </row>
    <row r="169" spans="1:13" ht="21.75" customHeight="1" x14ac:dyDescent="0.25">
      <c r="A169" s="185"/>
      <c r="B169" s="159"/>
      <c r="C169" s="142"/>
      <c r="D169" s="163"/>
      <c r="E169" s="197"/>
      <c r="F169" s="30" t="s">
        <v>28</v>
      </c>
      <c r="G169" s="93">
        <v>2130</v>
      </c>
      <c r="H169" s="93">
        <v>3172</v>
      </c>
      <c r="I169" s="47">
        <f t="shared" si="16"/>
        <v>148.92018779342723</v>
      </c>
      <c r="J169" s="154"/>
      <c r="K169" s="143"/>
      <c r="L169" s="149"/>
      <c r="M169" s="173"/>
    </row>
    <row r="170" spans="1:13" ht="60.75" customHeight="1" x14ac:dyDescent="0.25">
      <c r="A170" s="185"/>
      <c r="B170" s="159"/>
      <c r="C170" s="142"/>
      <c r="D170" s="34" t="s">
        <v>14</v>
      </c>
      <c r="E170" s="24" t="s">
        <v>121</v>
      </c>
      <c r="F170" s="20" t="s">
        <v>122</v>
      </c>
      <c r="G170" s="93">
        <v>130</v>
      </c>
      <c r="H170" s="93">
        <v>130</v>
      </c>
      <c r="I170" s="72">
        <f t="shared" si="16"/>
        <v>100</v>
      </c>
      <c r="J170" s="51">
        <f>I170</f>
        <v>100</v>
      </c>
      <c r="K170" s="2"/>
      <c r="L170" s="91" t="s">
        <v>106</v>
      </c>
      <c r="M170" s="173"/>
    </row>
    <row r="171" spans="1:13" ht="21" customHeight="1" x14ac:dyDescent="0.25">
      <c r="A171" s="185"/>
      <c r="B171" s="159"/>
      <c r="C171" s="142"/>
      <c r="D171" s="163" t="s">
        <v>19</v>
      </c>
      <c r="E171" s="195" t="s">
        <v>140</v>
      </c>
      <c r="F171" s="12" t="s">
        <v>29</v>
      </c>
      <c r="G171" s="93">
        <v>825</v>
      </c>
      <c r="H171" s="93">
        <v>758</v>
      </c>
      <c r="I171" s="72">
        <f t="shared" si="16"/>
        <v>91.878787878787875</v>
      </c>
      <c r="J171" s="160">
        <f>(I171+I172)/2</f>
        <v>111.79667837943359</v>
      </c>
      <c r="K171" s="148"/>
      <c r="L171" s="148" t="s">
        <v>123</v>
      </c>
      <c r="M171" s="173"/>
    </row>
    <row r="172" spans="1:13" ht="55.5" customHeight="1" x14ac:dyDescent="0.25">
      <c r="A172" s="185"/>
      <c r="B172" s="159"/>
      <c r="C172" s="142"/>
      <c r="D172" s="163"/>
      <c r="E172" s="195"/>
      <c r="F172" s="12" t="s">
        <v>28</v>
      </c>
      <c r="G172" s="93">
        <v>1009</v>
      </c>
      <c r="H172" s="93">
        <v>1329</v>
      </c>
      <c r="I172" s="72">
        <f t="shared" si="16"/>
        <v>131.7145688800793</v>
      </c>
      <c r="J172" s="161"/>
      <c r="K172" s="149"/>
      <c r="L172" s="159"/>
      <c r="M172" s="173"/>
    </row>
    <row r="173" spans="1:13" ht="55.5" customHeight="1" x14ac:dyDescent="0.25">
      <c r="A173" s="185"/>
      <c r="B173" s="149"/>
      <c r="C173" s="143"/>
      <c r="D173" s="34" t="s">
        <v>19</v>
      </c>
      <c r="E173" s="32" t="s">
        <v>68</v>
      </c>
      <c r="F173" s="12" t="s">
        <v>28</v>
      </c>
      <c r="G173" s="93">
        <v>2644</v>
      </c>
      <c r="H173" s="93">
        <v>3317</v>
      </c>
      <c r="I173" s="72">
        <f t="shared" si="16"/>
        <v>125.45385779122542</v>
      </c>
      <c r="J173" s="47">
        <f t="shared" ref="J173:J178" si="24">I173</f>
        <v>125.45385779122542</v>
      </c>
      <c r="K173" s="2"/>
      <c r="L173" s="149"/>
      <c r="M173" s="173"/>
    </row>
    <row r="174" spans="1:13" ht="180" x14ac:dyDescent="0.25">
      <c r="A174" s="185"/>
      <c r="B174" s="112" t="s">
        <v>56</v>
      </c>
      <c r="C174" s="30" t="s">
        <v>2</v>
      </c>
      <c r="D174" s="34" t="s">
        <v>19</v>
      </c>
      <c r="E174" s="32" t="s">
        <v>57</v>
      </c>
      <c r="F174" s="12" t="s">
        <v>28</v>
      </c>
      <c r="G174" s="12">
        <v>710</v>
      </c>
      <c r="H174" s="12">
        <v>1733</v>
      </c>
      <c r="I174" s="72">
        <f t="shared" si="16"/>
        <v>244.08450704225353</v>
      </c>
      <c r="J174" s="47">
        <f t="shared" si="24"/>
        <v>244.08450704225353</v>
      </c>
      <c r="K174" s="60"/>
      <c r="L174" s="159" t="s">
        <v>123</v>
      </c>
      <c r="M174" s="173"/>
    </row>
    <row r="175" spans="1:13" ht="90" x14ac:dyDescent="0.25">
      <c r="A175" s="185"/>
      <c r="B175" s="112" t="s">
        <v>58</v>
      </c>
      <c r="C175" s="30" t="s">
        <v>2</v>
      </c>
      <c r="D175" s="34" t="s">
        <v>19</v>
      </c>
      <c r="E175" s="32" t="s">
        <v>59</v>
      </c>
      <c r="F175" s="20" t="s">
        <v>23</v>
      </c>
      <c r="G175" s="12">
        <v>308</v>
      </c>
      <c r="H175" s="12">
        <v>296</v>
      </c>
      <c r="I175" s="72">
        <f t="shared" si="16"/>
        <v>96.103896103896105</v>
      </c>
      <c r="J175" s="47">
        <f t="shared" si="24"/>
        <v>96.103896103896105</v>
      </c>
      <c r="K175" s="2"/>
      <c r="L175" s="149"/>
      <c r="M175" s="173"/>
    </row>
    <row r="176" spans="1:13" ht="63.75" customHeight="1" x14ac:dyDescent="0.25">
      <c r="A176" s="185"/>
      <c r="B176" s="148" t="s">
        <v>139</v>
      </c>
      <c r="C176" s="141" t="s">
        <v>2</v>
      </c>
      <c r="D176" s="148" t="s">
        <v>19</v>
      </c>
      <c r="E176" s="4" t="s">
        <v>144</v>
      </c>
      <c r="F176" s="12" t="s">
        <v>36</v>
      </c>
      <c r="G176" s="93">
        <v>6800</v>
      </c>
      <c r="H176" s="93">
        <v>6416</v>
      </c>
      <c r="I176" s="72">
        <f t="shared" si="16"/>
        <v>94.35294117647058</v>
      </c>
      <c r="J176" s="47">
        <f t="shared" si="24"/>
        <v>94.35294117647058</v>
      </c>
      <c r="K176" s="2"/>
      <c r="L176" s="91" t="s">
        <v>127</v>
      </c>
      <c r="M176" s="173"/>
    </row>
    <row r="177" spans="1:13" ht="63.75" customHeight="1" x14ac:dyDescent="0.25">
      <c r="A177" s="185"/>
      <c r="B177" s="149"/>
      <c r="C177" s="143"/>
      <c r="D177" s="149"/>
      <c r="E177" s="97" t="s">
        <v>60</v>
      </c>
      <c r="F177" s="12" t="s">
        <v>36</v>
      </c>
      <c r="G177" s="93">
        <v>13600</v>
      </c>
      <c r="H177" s="93">
        <v>13667</v>
      </c>
      <c r="I177" s="93">
        <f>H177/G177*100</f>
        <v>100.49264705882352</v>
      </c>
      <c r="J177" s="93">
        <f t="shared" si="24"/>
        <v>100.49264705882352</v>
      </c>
      <c r="K177" s="2"/>
      <c r="L177" s="91"/>
      <c r="M177" s="173"/>
    </row>
    <row r="178" spans="1:13" ht="63.75" customHeight="1" x14ac:dyDescent="0.25">
      <c r="A178" s="185"/>
      <c r="B178" s="7" t="s">
        <v>61</v>
      </c>
      <c r="C178" s="30" t="s">
        <v>2</v>
      </c>
      <c r="D178" s="34" t="s">
        <v>19</v>
      </c>
      <c r="E178" s="4" t="s">
        <v>61</v>
      </c>
      <c r="F178" s="12" t="s">
        <v>62</v>
      </c>
      <c r="G178" s="93">
        <v>4350</v>
      </c>
      <c r="H178" s="93">
        <v>4112</v>
      </c>
      <c r="I178" s="72">
        <f>H178/G178*100</f>
        <v>94.52873563218391</v>
      </c>
      <c r="J178" s="73">
        <f t="shared" si="24"/>
        <v>94.52873563218391</v>
      </c>
      <c r="K178" s="34"/>
      <c r="L178" s="91" t="s">
        <v>127</v>
      </c>
      <c r="M178" s="174"/>
    </row>
    <row r="179" spans="1:13" ht="30" customHeight="1" x14ac:dyDescent="0.25">
      <c r="A179" s="185"/>
      <c r="B179" s="188" t="s">
        <v>88</v>
      </c>
      <c r="C179" s="189" t="s">
        <v>2</v>
      </c>
      <c r="D179" s="111" t="s">
        <v>14</v>
      </c>
      <c r="E179" s="53"/>
      <c r="F179" s="12"/>
      <c r="G179" s="12"/>
      <c r="H179" s="12"/>
      <c r="I179" s="72"/>
      <c r="J179" s="45">
        <v>100</v>
      </c>
      <c r="K179" s="42"/>
      <c r="L179" s="94"/>
      <c r="M179" s="42"/>
    </row>
    <row r="180" spans="1:13" ht="30" customHeight="1" x14ac:dyDescent="0.25">
      <c r="A180" s="186"/>
      <c r="B180" s="140"/>
      <c r="C180" s="183"/>
      <c r="D180" s="20" t="s">
        <v>19</v>
      </c>
      <c r="E180" s="53"/>
      <c r="F180" s="12"/>
      <c r="G180" s="12"/>
      <c r="H180" s="12"/>
      <c r="I180" s="72"/>
      <c r="J180" s="47">
        <f>(I163+I164+I171+I172+I174+I175+I176+I178+I173+I168+I169+I177)/12</f>
        <v>118.09064989644297</v>
      </c>
      <c r="K180" s="2"/>
      <c r="L180" s="99"/>
      <c r="M180" s="2"/>
    </row>
    <row r="181" spans="1:13" ht="45" x14ac:dyDescent="0.25">
      <c r="A181" s="179" t="s">
        <v>72</v>
      </c>
      <c r="B181" s="187" t="s">
        <v>151</v>
      </c>
      <c r="C181" s="196"/>
      <c r="D181" s="29" t="s">
        <v>14</v>
      </c>
      <c r="E181" s="32" t="s">
        <v>118</v>
      </c>
      <c r="F181" s="20" t="s">
        <v>18</v>
      </c>
      <c r="G181" s="93">
        <v>56</v>
      </c>
      <c r="H181" s="93">
        <v>56</v>
      </c>
      <c r="I181" s="93">
        <f t="shared" ref="I181:I182" si="25">H181/G181*100</f>
        <v>100</v>
      </c>
      <c r="J181" s="72">
        <v>100</v>
      </c>
      <c r="K181" s="2"/>
      <c r="L181" s="91" t="s">
        <v>119</v>
      </c>
      <c r="M181" s="166">
        <f>(J181+J182+J183+J185+J186+J188+J189)/7</f>
        <v>101.89231867599236</v>
      </c>
    </row>
    <row r="182" spans="1:13" ht="45" x14ac:dyDescent="0.25">
      <c r="A182" s="180"/>
      <c r="B182" s="187"/>
      <c r="C182" s="196"/>
      <c r="D182" s="29" t="s">
        <v>14</v>
      </c>
      <c r="E182" s="32" t="s">
        <v>120</v>
      </c>
      <c r="F182" s="20" t="s">
        <v>18</v>
      </c>
      <c r="G182" s="93">
        <v>48</v>
      </c>
      <c r="H182" s="93">
        <v>48</v>
      </c>
      <c r="I182" s="93">
        <f t="shared" si="25"/>
        <v>100</v>
      </c>
      <c r="J182" s="72">
        <v>100</v>
      </c>
      <c r="K182" s="2"/>
      <c r="L182" s="91" t="s">
        <v>119</v>
      </c>
      <c r="M182" s="166"/>
    </row>
    <row r="183" spans="1:13" ht="24.75" customHeight="1" x14ac:dyDescent="0.25">
      <c r="A183" s="180"/>
      <c r="B183" s="187"/>
      <c r="C183" s="196"/>
      <c r="D183" s="163" t="s">
        <v>19</v>
      </c>
      <c r="E183" s="194" t="s">
        <v>55</v>
      </c>
      <c r="F183" s="12" t="s">
        <v>29</v>
      </c>
      <c r="G183" s="93">
        <v>940</v>
      </c>
      <c r="H183" s="93">
        <v>1058</v>
      </c>
      <c r="I183" s="93">
        <f t="shared" si="16"/>
        <v>112.55319148936169</v>
      </c>
      <c r="J183" s="160">
        <f>(I183+I184)/2</f>
        <v>106.77304964539006</v>
      </c>
      <c r="K183" s="2"/>
      <c r="L183" s="148" t="s">
        <v>123</v>
      </c>
      <c r="M183" s="166"/>
    </row>
    <row r="184" spans="1:13" ht="21.75" customHeight="1" x14ac:dyDescent="0.25">
      <c r="A184" s="180"/>
      <c r="B184" s="187"/>
      <c r="C184" s="196"/>
      <c r="D184" s="163"/>
      <c r="E184" s="194"/>
      <c r="F184" s="12" t="s">
        <v>28</v>
      </c>
      <c r="G184" s="93">
        <v>2820</v>
      </c>
      <c r="H184" s="93">
        <v>2848</v>
      </c>
      <c r="I184" s="93">
        <f t="shared" si="16"/>
        <v>100.99290780141843</v>
      </c>
      <c r="J184" s="161"/>
      <c r="K184" s="2"/>
      <c r="L184" s="149"/>
      <c r="M184" s="166"/>
    </row>
    <row r="185" spans="1:13" ht="67.5" customHeight="1" x14ac:dyDescent="0.25">
      <c r="A185" s="180"/>
      <c r="B185" s="187"/>
      <c r="C185" s="196"/>
      <c r="D185" s="34" t="s">
        <v>14</v>
      </c>
      <c r="E185" s="24" t="s">
        <v>121</v>
      </c>
      <c r="F185" s="20" t="s">
        <v>122</v>
      </c>
      <c r="G185" s="93">
        <v>130</v>
      </c>
      <c r="H185" s="93">
        <v>130</v>
      </c>
      <c r="I185" s="93">
        <f t="shared" ref="I185" si="26">H185/G185*100</f>
        <v>100</v>
      </c>
      <c r="J185" s="51">
        <f>I185</f>
        <v>100</v>
      </c>
      <c r="K185" s="2"/>
      <c r="L185" s="91" t="s">
        <v>106</v>
      </c>
      <c r="M185" s="166"/>
    </row>
    <row r="186" spans="1:13" ht="25.5" customHeight="1" x14ac:dyDescent="0.25">
      <c r="A186" s="180"/>
      <c r="B186" s="187"/>
      <c r="C186" s="196"/>
      <c r="D186" s="163" t="s">
        <v>19</v>
      </c>
      <c r="E186" s="195" t="s">
        <v>140</v>
      </c>
      <c r="F186" s="12" t="s">
        <v>29</v>
      </c>
      <c r="G186" s="93">
        <v>313</v>
      </c>
      <c r="H186" s="93">
        <v>314</v>
      </c>
      <c r="I186" s="93">
        <f t="shared" si="16"/>
        <v>100.31948881789137</v>
      </c>
      <c r="J186" s="160">
        <f>(I186+I187)/2</f>
        <v>100.63821330846721</v>
      </c>
      <c r="K186" s="148"/>
      <c r="L186" s="148" t="s">
        <v>123</v>
      </c>
      <c r="M186" s="166"/>
    </row>
    <row r="187" spans="1:13" ht="36.75" customHeight="1" x14ac:dyDescent="0.25">
      <c r="A187" s="180"/>
      <c r="B187" s="187"/>
      <c r="C187" s="196"/>
      <c r="D187" s="163"/>
      <c r="E187" s="195"/>
      <c r="F187" s="12" t="s">
        <v>28</v>
      </c>
      <c r="G187" s="93">
        <v>209</v>
      </c>
      <c r="H187" s="93">
        <v>211</v>
      </c>
      <c r="I187" s="93">
        <f t="shared" si="16"/>
        <v>100.95693779904306</v>
      </c>
      <c r="J187" s="161"/>
      <c r="K187" s="149"/>
      <c r="L187" s="159"/>
      <c r="M187" s="166"/>
    </row>
    <row r="188" spans="1:13" ht="102" customHeight="1" x14ac:dyDescent="0.25">
      <c r="A188" s="180"/>
      <c r="B188" s="112" t="s">
        <v>58</v>
      </c>
      <c r="C188" s="30" t="s">
        <v>2</v>
      </c>
      <c r="D188" s="34" t="s">
        <v>19</v>
      </c>
      <c r="E188" s="32" t="s">
        <v>59</v>
      </c>
      <c r="F188" s="20" t="s">
        <v>23</v>
      </c>
      <c r="G188" s="93">
        <v>172</v>
      </c>
      <c r="H188" s="93">
        <v>181</v>
      </c>
      <c r="I188" s="93">
        <f t="shared" si="16"/>
        <v>105.23255813953489</v>
      </c>
      <c r="J188" s="47">
        <f>I188</f>
        <v>105.23255813953489</v>
      </c>
      <c r="K188" s="18"/>
      <c r="L188" s="149"/>
      <c r="M188" s="167"/>
    </row>
    <row r="189" spans="1:13" ht="60" x14ac:dyDescent="0.25">
      <c r="A189" s="180"/>
      <c r="B189" s="15" t="s">
        <v>165</v>
      </c>
      <c r="C189" s="99" t="s">
        <v>2</v>
      </c>
      <c r="D189" s="91" t="s">
        <v>19</v>
      </c>
      <c r="E189" s="53" t="s">
        <v>166</v>
      </c>
      <c r="F189" s="20" t="s">
        <v>23</v>
      </c>
      <c r="G189" s="93">
        <v>166</v>
      </c>
      <c r="H189" s="93">
        <v>167</v>
      </c>
      <c r="I189" s="93">
        <f t="shared" si="16"/>
        <v>100.60240963855422</v>
      </c>
      <c r="J189" s="93">
        <f>I189</f>
        <v>100.60240963855422</v>
      </c>
      <c r="K189" s="91"/>
      <c r="L189" s="86"/>
      <c r="M189" s="92"/>
    </row>
    <row r="190" spans="1:13" ht="30" x14ac:dyDescent="0.25">
      <c r="A190" s="180"/>
      <c r="B190" s="139" t="s">
        <v>88</v>
      </c>
      <c r="C190" s="182" t="s">
        <v>2</v>
      </c>
      <c r="D190" s="20" t="s">
        <v>14</v>
      </c>
      <c r="E190" s="53"/>
      <c r="F190" s="12"/>
      <c r="G190" s="12"/>
      <c r="H190" s="12"/>
      <c r="I190" s="47"/>
      <c r="J190" s="47">
        <v>100</v>
      </c>
      <c r="K190" s="2"/>
      <c r="L190" s="99"/>
      <c r="M190" s="2"/>
    </row>
    <row r="191" spans="1:13" ht="30" x14ac:dyDescent="0.25">
      <c r="A191" s="181"/>
      <c r="B191" s="140"/>
      <c r="C191" s="183"/>
      <c r="D191" s="20" t="s">
        <v>19</v>
      </c>
      <c r="E191" s="53"/>
      <c r="F191" s="12"/>
      <c r="G191" s="12"/>
      <c r="H191" s="12"/>
      <c r="I191" s="47"/>
      <c r="J191" s="47">
        <f>(I183+I184+I186+I187+I188+I189)/6</f>
        <v>103.44291561430062</v>
      </c>
      <c r="K191" s="2"/>
      <c r="L191" s="99"/>
      <c r="M191" s="2"/>
    </row>
    <row r="192" spans="1:13" ht="180" x14ac:dyDescent="0.25">
      <c r="A192" s="179" t="s">
        <v>73</v>
      </c>
      <c r="B192" s="112" t="s">
        <v>56</v>
      </c>
      <c r="C192" s="30" t="s">
        <v>2</v>
      </c>
      <c r="D192" s="34" t="s">
        <v>19</v>
      </c>
      <c r="E192" s="32" t="s">
        <v>150</v>
      </c>
      <c r="F192" s="12" t="s">
        <v>28</v>
      </c>
      <c r="G192" s="12">
        <v>110</v>
      </c>
      <c r="H192" s="12">
        <v>217</v>
      </c>
      <c r="I192" s="72">
        <f t="shared" ref="I192:I243" si="27">H192/G192*100</f>
        <v>197.27272727272725</v>
      </c>
      <c r="J192" s="47">
        <f>I192</f>
        <v>197.27272727272725</v>
      </c>
      <c r="K192" s="2"/>
      <c r="L192" s="159" t="s">
        <v>123</v>
      </c>
      <c r="M192" s="166">
        <f>(J192+J193)/2</f>
        <v>148.63636363636363</v>
      </c>
    </row>
    <row r="193" spans="1:13" ht="90" x14ac:dyDescent="0.25">
      <c r="A193" s="180"/>
      <c r="B193" s="112" t="s">
        <v>58</v>
      </c>
      <c r="C193" s="30" t="s">
        <v>2</v>
      </c>
      <c r="D193" s="34" t="s">
        <v>19</v>
      </c>
      <c r="E193" s="32" t="s">
        <v>59</v>
      </c>
      <c r="F193" s="20" t="s">
        <v>23</v>
      </c>
      <c r="G193" s="12">
        <v>171</v>
      </c>
      <c r="H193" s="12">
        <v>171</v>
      </c>
      <c r="I193" s="72">
        <f t="shared" si="27"/>
        <v>100</v>
      </c>
      <c r="J193" s="47">
        <f>I193</f>
        <v>100</v>
      </c>
      <c r="K193" s="2"/>
      <c r="L193" s="149"/>
      <c r="M193" s="167"/>
    </row>
    <row r="194" spans="1:13" ht="30" x14ac:dyDescent="0.25">
      <c r="A194" s="180"/>
      <c r="B194" s="139" t="s">
        <v>88</v>
      </c>
      <c r="C194" s="182" t="s">
        <v>2</v>
      </c>
      <c r="D194" s="20" t="s">
        <v>14</v>
      </c>
      <c r="E194" s="53"/>
      <c r="F194" s="12"/>
      <c r="G194" s="12"/>
      <c r="H194" s="12"/>
      <c r="I194" s="64"/>
      <c r="J194" s="47">
        <v>100</v>
      </c>
      <c r="K194" s="2"/>
      <c r="L194" s="99"/>
      <c r="M194" s="2"/>
    </row>
    <row r="195" spans="1:13" ht="30" x14ac:dyDescent="0.25">
      <c r="A195" s="181"/>
      <c r="B195" s="140"/>
      <c r="C195" s="183"/>
      <c r="D195" s="20" t="s">
        <v>19</v>
      </c>
      <c r="E195" s="53"/>
      <c r="F195" s="12"/>
      <c r="G195" s="12"/>
      <c r="H195" s="12"/>
      <c r="I195" s="64"/>
      <c r="J195" s="47">
        <f>(I192+I193)/2</f>
        <v>148.63636363636363</v>
      </c>
      <c r="K195" s="2"/>
      <c r="L195" s="99"/>
      <c r="M195" s="2"/>
    </row>
    <row r="196" spans="1:13" ht="126" x14ac:dyDescent="0.25">
      <c r="A196" s="222" t="s">
        <v>74</v>
      </c>
      <c r="B196" s="187" t="s">
        <v>177</v>
      </c>
      <c r="C196" s="196" t="s">
        <v>2</v>
      </c>
      <c r="D196" s="34" t="s">
        <v>14</v>
      </c>
      <c r="E196" s="5" t="s">
        <v>111</v>
      </c>
      <c r="F196" s="12" t="s">
        <v>18</v>
      </c>
      <c r="G196" s="93">
        <v>35</v>
      </c>
      <c r="H196" s="93">
        <v>35</v>
      </c>
      <c r="I196" s="72">
        <f t="shared" si="27"/>
        <v>100</v>
      </c>
      <c r="J196" s="153">
        <f>(I196+I197)/2</f>
        <v>100</v>
      </c>
      <c r="K196" s="2"/>
      <c r="L196" s="91" t="s">
        <v>112</v>
      </c>
      <c r="M196" s="165">
        <f>(J196+J198+J200+J201+J203+J204+J205+J206+J208+J209+J211+J212+J213+J215+J216+J217+J214)/17</f>
        <v>107.42634983865291</v>
      </c>
    </row>
    <row r="197" spans="1:13" ht="110.25" x14ac:dyDescent="0.25">
      <c r="A197" s="223"/>
      <c r="B197" s="187"/>
      <c r="C197" s="196"/>
      <c r="D197" s="20" t="s">
        <v>14</v>
      </c>
      <c r="E197" s="40" t="s">
        <v>113</v>
      </c>
      <c r="F197" s="12" t="s">
        <v>18</v>
      </c>
      <c r="G197" s="93">
        <v>5.2</v>
      </c>
      <c r="H197" s="93">
        <v>5.2</v>
      </c>
      <c r="I197" s="72">
        <f>H197/G197*100</f>
        <v>100</v>
      </c>
      <c r="J197" s="154"/>
      <c r="K197" s="16"/>
      <c r="L197" s="20" t="s">
        <v>112</v>
      </c>
      <c r="M197" s="166"/>
    </row>
    <row r="198" spans="1:13" s="17" customFormat="1" x14ac:dyDescent="0.25">
      <c r="A198" s="223"/>
      <c r="B198" s="187"/>
      <c r="C198" s="196"/>
      <c r="D198" s="163" t="s">
        <v>19</v>
      </c>
      <c r="E198" s="200" t="s">
        <v>51</v>
      </c>
      <c r="F198" s="20" t="s">
        <v>134</v>
      </c>
      <c r="G198" s="93">
        <v>2582</v>
      </c>
      <c r="H198" s="93">
        <v>3129</v>
      </c>
      <c r="I198" s="72">
        <f>H198/G198*100</f>
        <v>121.18512780790086</v>
      </c>
      <c r="J198" s="158">
        <f>(I198+I199)/2</f>
        <v>118.57238076061273</v>
      </c>
      <c r="K198" s="148"/>
      <c r="L198" s="148" t="s">
        <v>123</v>
      </c>
      <c r="M198" s="166"/>
    </row>
    <row r="199" spans="1:13" ht="30" customHeight="1" x14ac:dyDescent="0.25">
      <c r="A199" s="223"/>
      <c r="B199" s="187"/>
      <c r="C199" s="196"/>
      <c r="D199" s="163"/>
      <c r="E199" s="200"/>
      <c r="F199" s="20" t="s">
        <v>28</v>
      </c>
      <c r="G199" s="93">
        <v>10702</v>
      </c>
      <c r="H199" s="93">
        <v>12410</v>
      </c>
      <c r="I199" s="72">
        <f>H199/G199*100</f>
        <v>115.95963371332461</v>
      </c>
      <c r="J199" s="158"/>
      <c r="K199" s="159"/>
      <c r="L199" s="159"/>
      <c r="M199" s="166"/>
    </row>
    <row r="200" spans="1:13" ht="45" customHeight="1" x14ac:dyDescent="0.25">
      <c r="A200" s="223"/>
      <c r="B200" s="187"/>
      <c r="C200" s="196"/>
      <c r="D200" s="28" t="s">
        <v>14</v>
      </c>
      <c r="E200" s="23" t="s">
        <v>114</v>
      </c>
      <c r="F200" s="20" t="s">
        <v>18</v>
      </c>
      <c r="G200" s="93">
        <v>90</v>
      </c>
      <c r="H200" s="93">
        <v>90</v>
      </c>
      <c r="I200" s="72">
        <f t="shared" si="27"/>
        <v>100</v>
      </c>
      <c r="J200" s="51">
        <v>100</v>
      </c>
      <c r="K200" s="2"/>
      <c r="L200" s="159"/>
      <c r="M200" s="166"/>
    </row>
    <row r="201" spans="1:13" x14ac:dyDescent="0.25">
      <c r="A201" s="223"/>
      <c r="B201" s="187"/>
      <c r="C201" s="196"/>
      <c r="D201" s="148" t="s">
        <v>19</v>
      </c>
      <c r="E201" s="214" t="s">
        <v>54</v>
      </c>
      <c r="F201" s="12" t="s">
        <v>29</v>
      </c>
      <c r="G201" s="93">
        <v>1181</v>
      </c>
      <c r="H201" s="93">
        <v>1196</v>
      </c>
      <c r="I201" s="72">
        <f t="shared" si="27"/>
        <v>101.27011007620661</v>
      </c>
      <c r="J201" s="160">
        <f>(I201+I202)/2</f>
        <v>101.66916244013524</v>
      </c>
      <c r="K201" s="2"/>
      <c r="L201" s="159"/>
      <c r="M201" s="166"/>
    </row>
    <row r="202" spans="1:13" ht="29.25" customHeight="1" x14ac:dyDescent="0.25">
      <c r="A202" s="223"/>
      <c r="B202" s="187"/>
      <c r="C202" s="196"/>
      <c r="D202" s="149"/>
      <c r="E202" s="215"/>
      <c r="F202" s="12" t="s">
        <v>28</v>
      </c>
      <c r="G202" s="93">
        <v>5512</v>
      </c>
      <c r="H202" s="93">
        <v>5626</v>
      </c>
      <c r="I202" s="72">
        <f t="shared" si="27"/>
        <v>102.06821480406386</v>
      </c>
      <c r="J202" s="161"/>
      <c r="K202" s="2"/>
      <c r="L202" s="149"/>
      <c r="M202" s="166"/>
    </row>
    <row r="203" spans="1:13" ht="36.75" customHeight="1" x14ac:dyDescent="0.25">
      <c r="A203" s="223"/>
      <c r="B203" s="187"/>
      <c r="C203" s="196"/>
      <c r="D203" s="58" t="s">
        <v>14</v>
      </c>
      <c r="E203" s="23" t="s">
        <v>116</v>
      </c>
      <c r="F203" s="12" t="s">
        <v>18</v>
      </c>
      <c r="G203" s="93">
        <v>3</v>
      </c>
      <c r="H203" s="93">
        <v>3</v>
      </c>
      <c r="I203" s="72">
        <f t="shared" ref="I203" si="28">H203/G203*100</f>
        <v>100</v>
      </c>
      <c r="J203" s="72">
        <f>I203</f>
        <v>100</v>
      </c>
      <c r="K203" s="2"/>
      <c r="L203" s="62" t="s">
        <v>117</v>
      </c>
      <c r="M203" s="166"/>
    </row>
    <row r="204" spans="1:13" ht="46.5" customHeight="1" x14ac:dyDescent="0.25">
      <c r="A204" s="223"/>
      <c r="B204" s="187"/>
      <c r="C204" s="196"/>
      <c r="D204" s="58" t="s">
        <v>14</v>
      </c>
      <c r="E204" s="32" t="s">
        <v>118</v>
      </c>
      <c r="F204" s="20" t="s">
        <v>18</v>
      </c>
      <c r="G204" s="93">
        <v>56</v>
      </c>
      <c r="H204" s="93">
        <v>56</v>
      </c>
      <c r="I204" s="72">
        <f t="shared" si="27"/>
        <v>100</v>
      </c>
      <c r="J204" s="72">
        <f t="shared" ref="J204:J205" si="29">I204</f>
        <v>100</v>
      </c>
      <c r="K204" s="2"/>
      <c r="L204" s="67" t="s">
        <v>119</v>
      </c>
      <c r="M204" s="166"/>
    </row>
    <row r="205" spans="1:13" ht="45" x14ac:dyDescent="0.25">
      <c r="A205" s="223"/>
      <c r="B205" s="187"/>
      <c r="C205" s="196"/>
      <c r="D205" s="29" t="s">
        <v>14</v>
      </c>
      <c r="E205" s="32" t="s">
        <v>120</v>
      </c>
      <c r="F205" s="20" t="s">
        <v>18</v>
      </c>
      <c r="G205" s="93">
        <v>48</v>
      </c>
      <c r="H205" s="93">
        <v>48</v>
      </c>
      <c r="I205" s="72">
        <f t="shared" si="27"/>
        <v>100</v>
      </c>
      <c r="J205" s="72">
        <f t="shared" si="29"/>
        <v>100</v>
      </c>
      <c r="K205" s="2"/>
      <c r="L205" s="67" t="s">
        <v>119</v>
      </c>
      <c r="M205" s="166"/>
    </row>
    <row r="206" spans="1:13" x14ac:dyDescent="0.25">
      <c r="A206" s="223"/>
      <c r="B206" s="187"/>
      <c r="C206" s="196"/>
      <c r="D206" s="163" t="s">
        <v>19</v>
      </c>
      <c r="E206" s="198" t="s">
        <v>55</v>
      </c>
      <c r="F206" s="12" t="s">
        <v>29</v>
      </c>
      <c r="G206" s="93">
        <v>7620</v>
      </c>
      <c r="H206" s="93">
        <v>7843</v>
      </c>
      <c r="I206" s="72">
        <f t="shared" si="27"/>
        <v>102.92650918635171</v>
      </c>
      <c r="J206" s="160">
        <f>(I206+I207)/2</f>
        <v>102.605659656467</v>
      </c>
      <c r="K206" s="2"/>
      <c r="L206" s="148" t="s">
        <v>123</v>
      </c>
      <c r="M206" s="166"/>
    </row>
    <row r="207" spans="1:13" ht="27" customHeight="1" x14ac:dyDescent="0.25">
      <c r="A207" s="223"/>
      <c r="B207" s="187"/>
      <c r="C207" s="196"/>
      <c r="D207" s="163"/>
      <c r="E207" s="199"/>
      <c r="F207" s="12" t="s">
        <v>28</v>
      </c>
      <c r="G207" s="93">
        <v>15800</v>
      </c>
      <c r="H207" s="93">
        <v>16161</v>
      </c>
      <c r="I207" s="72">
        <f t="shared" si="27"/>
        <v>102.28481012658229</v>
      </c>
      <c r="J207" s="161"/>
      <c r="K207" s="2"/>
      <c r="L207" s="149"/>
      <c r="M207" s="166"/>
    </row>
    <row r="208" spans="1:13" ht="45.75" customHeight="1" x14ac:dyDescent="0.25">
      <c r="A208" s="223"/>
      <c r="B208" s="187"/>
      <c r="C208" s="196"/>
      <c r="D208" s="34" t="s">
        <v>14</v>
      </c>
      <c r="E208" s="24" t="s">
        <v>121</v>
      </c>
      <c r="F208" s="20" t="s">
        <v>122</v>
      </c>
      <c r="G208" s="93">
        <v>130</v>
      </c>
      <c r="H208" s="93">
        <v>130</v>
      </c>
      <c r="I208" s="72">
        <f t="shared" si="27"/>
        <v>100</v>
      </c>
      <c r="J208" s="51">
        <f>I208</f>
        <v>100</v>
      </c>
      <c r="K208" s="2"/>
      <c r="L208" s="91" t="s">
        <v>106</v>
      </c>
      <c r="M208" s="166"/>
    </row>
    <row r="209" spans="1:13" ht="67.5" customHeight="1" x14ac:dyDescent="0.25">
      <c r="A209" s="223"/>
      <c r="B209" s="187"/>
      <c r="C209" s="196"/>
      <c r="D209" s="163" t="s">
        <v>19</v>
      </c>
      <c r="E209" s="195" t="s">
        <v>140</v>
      </c>
      <c r="F209" s="12" t="s">
        <v>29</v>
      </c>
      <c r="G209" s="93">
        <v>1013</v>
      </c>
      <c r="H209" s="93">
        <v>1040</v>
      </c>
      <c r="I209" s="72">
        <f>H209/G209*100</f>
        <v>102.66535044422507</v>
      </c>
      <c r="J209" s="160">
        <f>(I209+I210)/2</f>
        <v>107.43226028435319</v>
      </c>
      <c r="K209" s="148"/>
      <c r="L209" s="148" t="s">
        <v>123</v>
      </c>
      <c r="M209" s="166"/>
    </row>
    <row r="210" spans="1:13" ht="41.25" customHeight="1" x14ac:dyDescent="0.25">
      <c r="A210" s="223"/>
      <c r="B210" s="187"/>
      <c r="C210" s="196"/>
      <c r="D210" s="163"/>
      <c r="E210" s="195"/>
      <c r="F210" s="12" t="s">
        <v>28</v>
      </c>
      <c r="G210" s="93">
        <v>4820</v>
      </c>
      <c r="H210" s="93">
        <v>5408</v>
      </c>
      <c r="I210" s="72">
        <f t="shared" si="27"/>
        <v>112.19917012448133</v>
      </c>
      <c r="J210" s="161"/>
      <c r="K210" s="149"/>
      <c r="L210" s="159"/>
      <c r="M210" s="166"/>
    </row>
    <row r="211" spans="1:13" ht="32.25" customHeight="1" x14ac:dyDescent="0.25">
      <c r="A211" s="223"/>
      <c r="B211" s="187"/>
      <c r="C211" s="196"/>
      <c r="D211" s="34" t="s">
        <v>19</v>
      </c>
      <c r="E211" s="32" t="s">
        <v>68</v>
      </c>
      <c r="F211" s="12" t="s">
        <v>28</v>
      </c>
      <c r="G211" s="93">
        <v>7931</v>
      </c>
      <c r="H211" s="93">
        <v>8612</v>
      </c>
      <c r="I211" s="72">
        <f t="shared" si="27"/>
        <v>108.58655907199596</v>
      </c>
      <c r="J211" s="47">
        <f>I211</f>
        <v>108.58655907199596</v>
      </c>
      <c r="K211" s="46"/>
      <c r="L211" s="159"/>
      <c r="M211" s="166"/>
    </row>
    <row r="212" spans="1:13" ht="72.75" customHeight="1" x14ac:dyDescent="0.25">
      <c r="A212" s="223"/>
      <c r="B212" s="113" t="s">
        <v>56</v>
      </c>
      <c r="C212" s="30" t="s">
        <v>2</v>
      </c>
      <c r="D212" s="34" t="s">
        <v>19</v>
      </c>
      <c r="E212" s="32" t="s">
        <v>57</v>
      </c>
      <c r="F212" s="12" t="s">
        <v>28</v>
      </c>
      <c r="G212" s="93">
        <v>200</v>
      </c>
      <c r="H212" s="93">
        <v>415</v>
      </c>
      <c r="I212" s="72">
        <f t="shared" si="27"/>
        <v>207.50000000000003</v>
      </c>
      <c r="J212" s="48">
        <f t="shared" ref="J212:J216" si="30">I212</f>
        <v>207.50000000000003</v>
      </c>
      <c r="K212" s="2"/>
      <c r="L212" s="159"/>
      <c r="M212" s="166"/>
    </row>
    <row r="213" spans="1:13" ht="90" x14ac:dyDescent="0.25">
      <c r="A213" s="223"/>
      <c r="B213" s="113" t="s">
        <v>58</v>
      </c>
      <c r="C213" s="30" t="s">
        <v>2</v>
      </c>
      <c r="D213" s="34" t="s">
        <v>19</v>
      </c>
      <c r="E213" s="32" t="s">
        <v>59</v>
      </c>
      <c r="F213" s="20" t="s">
        <v>23</v>
      </c>
      <c r="G213" s="93">
        <v>900</v>
      </c>
      <c r="H213" s="93">
        <v>863</v>
      </c>
      <c r="I213" s="72">
        <f t="shared" si="27"/>
        <v>95.888888888888886</v>
      </c>
      <c r="J213" s="73">
        <f t="shared" si="30"/>
        <v>95.888888888888886</v>
      </c>
      <c r="K213" s="2"/>
      <c r="L213" s="159"/>
      <c r="M213" s="166"/>
    </row>
    <row r="214" spans="1:13" ht="75" x14ac:dyDescent="0.25">
      <c r="A214" s="223"/>
      <c r="B214" s="118" t="s">
        <v>141</v>
      </c>
      <c r="C214" s="108" t="s">
        <v>2</v>
      </c>
      <c r="D214" s="104" t="s">
        <v>19</v>
      </c>
      <c r="E214" s="3" t="s">
        <v>176</v>
      </c>
      <c r="F214" s="108" t="s">
        <v>138</v>
      </c>
      <c r="G214" s="109">
        <v>100</v>
      </c>
      <c r="H214" s="109">
        <v>99</v>
      </c>
      <c r="I214" s="109">
        <f>H214/G214*100</f>
        <v>99</v>
      </c>
      <c r="J214" s="110">
        <f>I214</f>
        <v>99</v>
      </c>
      <c r="K214" s="2"/>
      <c r="L214" s="159"/>
      <c r="M214" s="166"/>
    </row>
    <row r="215" spans="1:13" ht="56.25" customHeight="1" x14ac:dyDescent="0.25">
      <c r="A215" s="223"/>
      <c r="B215" s="220" t="s">
        <v>139</v>
      </c>
      <c r="C215" s="141" t="s">
        <v>2</v>
      </c>
      <c r="D215" s="34" t="s">
        <v>19</v>
      </c>
      <c r="E215" s="4" t="s">
        <v>144</v>
      </c>
      <c r="F215" s="12" t="s">
        <v>36</v>
      </c>
      <c r="G215" s="93">
        <v>5300</v>
      </c>
      <c r="H215" s="93">
        <v>5057</v>
      </c>
      <c r="I215" s="72">
        <f>H215/G215*100</f>
        <v>95.415094339622641</v>
      </c>
      <c r="J215" s="48">
        <f t="shared" si="30"/>
        <v>95.415094339622641</v>
      </c>
      <c r="K215" s="148" t="s">
        <v>180</v>
      </c>
      <c r="L215" s="159"/>
      <c r="M215" s="166"/>
    </row>
    <row r="216" spans="1:13" ht="127.5" customHeight="1" x14ac:dyDescent="0.25">
      <c r="A216" s="223"/>
      <c r="B216" s="221"/>
      <c r="C216" s="143"/>
      <c r="D216" s="34" t="s">
        <v>19</v>
      </c>
      <c r="E216" s="4" t="s">
        <v>60</v>
      </c>
      <c r="F216" s="12" t="s">
        <v>36</v>
      </c>
      <c r="G216" s="93">
        <v>2350</v>
      </c>
      <c r="H216" s="93">
        <v>2060</v>
      </c>
      <c r="I216" s="72">
        <f>H216/G216*100</f>
        <v>87.659574468085111</v>
      </c>
      <c r="J216" s="48">
        <f t="shared" si="30"/>
        <v>87.659574468085111</v>
      </c>
      <c r="K216" s="149"/>
      <c r="L216" s="149"/>
      <c r="M216" s="166"/>
    </row>
    <row r="217" spans="1:13" ht="30" x14ac:dyDescent="0.25">
      <c r="A217" s="223"/>
      <c r="B217" s="7" t="s">
        <v>61</v>
      </c>
      <c r="C217" s="30" t="s">
        <v>2</v>
      </c>
      <c r="D217" s="34" t="s">
        <v>19</v>
      </c>
      <c r="E217" s="4" t="s">
        <v>61</v>
      </c>
      <c r="F217" s="12" t="s">
        <v>62</v>
      </c>
      <c r="G217" s="93">
        <v>4900</v>
      </c>
      <c r="H217" s="93">
        <v>4994</v>
      </c>
      <c r="I217" s="72">
        <f>H217/G217*100</f>
        <v>101.91836734693878</v>
      </c>
      <c r="J217" s="48">
        <f>I217</f>
        <v>101.91836734693878</v>
      </c>
      <c r="K217" s="18"/>
      <c r="L217" s="91" t="s">
        <v>127</v>
      </c>
      <c r="M217" s="167"/>
    </row>
    <row r="218" spans="1:13" ht="30" x14ac:dyDescent="0.25">
      <c r="A218" s="223"/>
      <c r="B218" s="139" t="s">
        <v>88</v>
      </c>
      <c r="C218" s="182" t="s">
        <v>2</v>
      </c>
      <c r="D218" s="20" t="s">
        <v>14</v>
      </c>
      <c r="E218" s="53"/>
      <c r="F218" s="12"/>
      <c r="G218" s="93"/>
      <c r="H218" s="93"/>
      <c r="I218" s="72"/>
      <c r="J218" s="47">
        <v>100</v>
      </c>
      <c r="K218" s="2"/>
      <c r="L218" s="99"/>
      <c r="M218" s="2"/>
    </row>
    <row r="219" spans="1:13" ht="30" x14ac:dyDescent="0.25">
      <c r="A219" s="224"/>
      <c r="B219" s="140"/>
      <c r="C219" s="183"/>
      <c r="D219" s="20" t="s">
        <v>19</v>
      </c>
      <c r="E219" s="53"/>
      <c r="F219" s="12"/>
      <c r="G219" s="93"/>
      <c r="H219" s="93"/>
      <c r="I219" s="72"/>
      <c r="J219" s="47">
        <f>(I198+I199+I201+I202+I206+I207+I209+I210+I211+I212+I213+I215+I216+I217+I214)/15</f>
        <v>110.43516069324451</v>
      </c>
      <c r="K219" s="2"/>
      <c r="L219" s="99"/>
      <c r="M219" s="2"/>
    </row>
    <row r="220" spans="1:13" ht="47.25" x14ac:dyDescent="0.25">
      <c r="A220" s="222" t="s">
        <v>75</v>
      </c>
      <c r="B220" s="163" t="s">
        <v>76</v>
      </c>
      <c r="C220" s="196" t="s">
        <v>2</v>
      </c>
      <c r="D220" s="34" t="s">
        <v>14</v>
      </c>
      <c r="E220" s="5" t="s">
        <v>15</v>
      </c>
      <c r="F220" s="30" t="s">
        <v>16</v>
      </c>
      <c r="G220" s="93" t="s">
        <v>17</v>
      </c>
      <c r="H220" s="93" t="s">
        <v>17</v>
      </c>
      <c r="I220" s="72">
        <v>100</v>
      </c>
      <c r="J220" s="72">
        <f>I220</f>
        <v>100</v>
      </c>
      <c r="K220" s="2"/>
      <c r="L220" s="91" t="s">
        <v>123</v>
      </c>
      <c r="M220" s="169">
        <f>(J220+J221+J222+J224)/4</f>
        <v>108.25154730327144</v>
      </c>
    </row>
    <row r="221" spans="1:13" ht="90" customHeight="1" x14ac:dyDescent="0.25">
      <c r="A221" s="223"/>
      <c r="B221" s="163"/>
      <c r="C221" s="196"/>
      <c r="D221" s="34" t="s">
        <v>14</v>
      </c>
      <c r="E221" s="24" t="s">
        <v>121</v>
      </c>
      <c r="F221" s="34" t="s">
        <v>122</v>
      </c>
      <c r="G221" s="93">
        <v>130</v>
      </c>
      <c r="H221" s="93">
        <v>130</v>
      </c>
      <c r="I221" s="72">
        <f t="shared" ref="I221" si="31">H221/G221*100</f>
        <v>100</v>
      </c>
      <c r="J221" s="51">
        <f>I221</f>
        <v>100</v>
      </c>
      <c r="K221" s="2"/>
      <c r="L221" s="91" t="s">
        <v>106</v>
      </c>
      <c r="M221" s="170"/>
    </row>
    <row r="222" spans="1:13" ht="67.5" customHeight="1" x14ac:dyDescent="0.25">
      <c r="A222" s="223"/>
      <c r="B222" s="163"/>
      <c r="C222" s="196"/>
      <c r="D222" s="148" t="s">
        <v>19</v>
      </c>
      <c r="E222" s="195" t="s">
        <v>140</v>
      </c>
      <c r="F222" s="12" t="s">
        <v>29</v>
      </c>
      <c r="G222" s="93">
        <v>96</v>
      </c>
      <c r="H222" s="93">
        <v>160</v>
      </c>
      <c r="I222" s="72">
        <f t="shared" si="27"/>
        <v>166.66666666666669</v>
      </c>
      <c r="J222" s="160">
        <f>(I222+I223)/2</f>
        <v>141.2820512820513</v>
      </c>
      <c r="K222" s="2"/>
      <c r="L222" s="148" t="s">
        <v>123</v>
      </c>
      <c r="M222" s="170"/>
    </row>
    <row r="223" spans="1:13" ht="21" customHeight="1" x14ac:dyDescent="0.25">
      <c r="A223" s="223"/>
      <c r="B223" s="163"/>
      <c r="C223" s="196"/>
      <c r="D223" s="149"/>
      <c r="E223" s="195"/>
      <c r="F223" s="12" t="s">
        <v>28</v>
      </c>
      <c r="G223" s="93">
        <v>195</v>
      </c>
      <c r="H223" s="93">
        <v>226</v>
      </c>
      <c r="I223" s="72">
        <f t="shared" si="27"/>
        <v>115.89743589743591</v>
      </c>
      <c r="J223" s="161"/>
      <c r="K223" s="2"/>
      <c r="L223" s="159"/>
      <c r="M223" s="170"/>
    </row>
    <row r="224" spans="1:13" ht="117.75" customHeight="1" x14ac:dyDescent="0.25">
      <c r="A224" s="223"/>
      <c r="B224" s="112" t="s">
        <v>58</v>
      </c>
      <c r="C224" s="30" t="s">
        <v>2</v>
      </c>
      <c r="D224" s="34" t="s">
        <v>19</v>
      </c>
      <c r="E224" s="32" t="s">
        <v>59</v>
      </c>
      <c r="F224" s="20" t="s">
        <v>23</v>
      </c>
      <c r="G224" s="93">
        <v>145</v>
      </c>
      <c r="H224" s="93">
        <v>133</v>
      </c>
      <c r="I224" s="72">
        <f>H224/G224*100</f>
        <v>91.724137931034477</v>
      </c>
      <c r="J224" s="47">
        <f>I224</f>
        <v>91.724137931034477</v>
      </c>
      <c r="K224" s="18"/>
      <c r="L224" s="149"/>
      <c r="M224" s="171"/>
    </row>
    <row r="225" spans="1:13" ht="30" x14ac:dyDescent="0.25">
      <c r="A225" s="223"/>
      <c r="B225" s="216" t="s">
        <v>88</v>
      </c>
      <c r="C225" s="218" t="s">
        <v>2</v>
      </c>
      <c r="D225" s="26" t="s">
        <v>14</v>
      </c>
      <c r="E225" s="38"/>
      <c r="F225" s="19"/>
      <c r="G225" s="93"/>
      <c r="H225" s="93"/>
      <c r="I225" s="64"/>
      <c r="J225" s="47">
        <v>100</v>
      </c>
      <c r="K225" s="2"/>
      <c r="L225" s="99"/>
      <c r="M225" s="2"/>
    </row>
    <row r="226" spans="1:13" ht="30" x14ac:dyDescent="0.25">
      <c r="A226" s="224"/>
      <c r="B226" s="217"/>
      <c r="C226" s="219"/>
      <c r="D226" s="26" t="s">
        <v>19</v>
      </c>
      <c r="E226" s="38"/>
      <c r="F226" s="19"/>
      <c r="G226" s="93"/>
      <c r="H226" s="93"/>
      <c r="I226" s="64"/>
      <c r="J226" s="47">
        <f>(I222+I223+I224)/3</f>
        <v>124.76274683171236</v>
      </c>
      <c r="K226" s="2"/>
      <c r="L226" s="99"/>
      <c r="M226" s="2"/>
    </row>
    <row r="227" spans="1:13" ht="126" x14ac:dyDescent="0.25">
      <c r="A227" s="184" t="s">
        <v>77</v>
      </c>
      <c r="B227" s="148" t="s">
        <v>152</v>
      </c>
      <c r="C227" s="141" t="s">
        <v>2</v>
      </c>
      <c r="D227" s="34" t="s">
        <v>14</v>
      </c>
      <c r="E227" s="5" t="s">
        <v>111</v>
      </c>
      <c r="F227" s="12" t="s">
        <v>18</v>
      </c>
      <c r="G227" s="79">
        <v>35</v>
      </c>
      <c r="H227" s="12">
        <v>35</v>
      </c>
      <c r="I227" s="72">
        <f t="shared" ref="I227" si="32">H227/G227*100</f>
        <v>100</v>
      </c>
      <c r="J227" s="153">
        <f>(I227+I228)/2</f>
        <v>100</v>
      </c>
      <c r="K227" s="2"/>
      <c r="L227" s="91" t="s">
        <v>112</v>
      </c>
      <c r="M227" s="144">
        <f>(J227+J229+J231+J232+J234+J235+J236+J237+J239+J240+J243+J245+J247+J244+J242)/15</f>
        <v>100.6165659281689</v>
      </c>
    </row>
    <row r="228" spans="1:13" ht="110.25" x14ac:dyDescent="0.25">
      <c r="A228" s="185"/>
      <c r="B228" s="159"/>
      <c r="C228" s="142"/>
      <c r="D228" s="20" t="s">
        <v>14</v>
      </c>
      <c r="E228" s="40" t="s">
        <v>113</v>
      </c>
      <c r="F228" s="12" t="s">
        <v>18</v>
      </c>
      <c r="G228" s="12">
        <v>5.2</v>
      </c>
      <c r="H228" s="12">
        <v>5.2</v>
      </c>
      <c r="I228" s="72">
        <f>H228/G228*100</f>
        <v>100</v>
      </c>
      <c r="J228" s="154"/>
      <c r="K228" s="16"/>
      <c r="L228" s="20" t="s">
        <v>112</v>
      </c>
      <c r="M228" s="142"/>
    </row>
    <row r="229" spans="1:13" x14ac:dyDescent="0.25">
      <c r="A229" s="185"/>
      <c r="B229" s="159"/>
      <c r="C229" s="142"/>
      <c r="D229" s="163" t="s">
        <v>19</v>
      </c>
      <c r="E229" s="195" t="s">
        <v>51</v>
      </c>
      <c r="F229" s="20" t="s">
        <v>134</v>
      </c>
      <c r="G229" s="109">
        <v>1558</v>
      </c>
      <c r="H229" s="109">
        <v>1582</v>
      </c>
      <c r="I229" s="72">
        <f t="shared" si="27"/>
        <v>101.54043645699615</v>
      </c>
      <c r="J229" s="168">
        <f>(I229+I230)/2</f>
        <v>101.61637207465191</v>
      </c>
      <c r="K229" s="148"/>
      <c r="L229" s="148" t="s">
        <v>123</v>
      </c>
      <c r="M229" s="142"/>
    </row>
    <row r="230" spans="1:13" ht="22.5" customHeight="1" x14ac:dyDescent="0.25">
      <c r="A230" s="185"/>
      <c r="B230" s="159"/>
      <c r="C230" s="142"/>
      <c r="D230" s="163"/>
      <c r="E230" s="195"/>
      <c r="F230" s="20" t="s">
        <v>135</v>
      </c>
      <c r="G230" s="109">
        <v>13650</v>
      </c>
      <c r="H230" s="109">
        <v>13881</v>
      </c>
      <c r="I230" s="72">
        <f t="shared" si="27"/>
        <v>101.69230769230768</v>
      </c>
      <c r="J230" s="168"/>
      <c r="K230" s="159"/>
      <c r="L230" s="159"/>
      <c r="M230" s="142"/>
    </row>
    <row r="231" spans="1:13" ht="57.75" customHeight="1" x14ac:dyDescent="0.25">
      <c r="A231" s="185"/>
      <c r="B231" s="159"/>
      <c r="C231" s="142"/>
      <c r="D231" s="28" t="s">
        <v>14</v>
      </c>
      <c r="E231" s="23" t="s">
        <v>114</v>
      </c>
      <c r="F231" s="20" t="s">
        <v>18</v>
      </c>
      <c r="G231" s="12">
        <v>90</v>
      </c>
      <c r="H231" s="12">
        <v>90</v>
      </c>
      <c r="I231" s="72">
        <f t="shared" ref="I231" si="33">H231/G231*100</f>
        <v>100</v>
      </c>
      <c r="J231" s="51">
        <f>I231</f>
        <v>100</v>
      </c>
      <c r="K231" s="2"/>
      <c r="L231" s="159"/>
      <c r="M231" s="142"/>
    </row>
    <row r="232" spans="1:13" x14ac:dyDescent="0.25">
      <c r="A232" s="185"/>
      <c r="B232" s="159"/>
      <c r="C232" s="142"/>
      <c r="D232" s="148" t="s">
        <v>19</v>
      </c>
      <c r="E232" s="190" t="s">
        <v>54</v>
      </c>
      <c r="F232" s="12" t="s">
        <v>29</v>
      </c>
      <c r="G232" s="12">
        <v>503</v>
      </c>
      <c r="H232" s="12">
        <v>503</v>
      </c>
      <c r="I232" s="72">
        <f t="shared" si="27"/>
        <v>100</v>
      </c>
      <c r="J232" s="160">
        <f>(I232+I233)/2</f>
        <v>104.13870246085011</v>
      </c>
      <c r="K232" s="148"/>
      <c r="L232" s="159"/>
      <c r="M232" s="142"/>
    </row>
    <row r="233" spans="1:13" ht="36.75" customHeight="1" x14ac:dyDescent="0.25">
      <c r="A233" s="185"/>
      <c r="B233" s="159"/>
      <c r="C233" s="142"/>
      <c r="D233" s="149"/>
      <c r="E233" s="191"/>
      <c r="F233" s="12" t="s">
        <v>28</v>
      </c>
      <c r="G233" s="109">
        <v>1341</v>
      </c>
      <c r="H233" s="109">
        <v>1452</v>
      </c>
      <c r="I233" s="72">
        <f t="shared" si="27"/>
        <v>108.27740492170021</v>
      </c>
      <c r="J233" s="161"/>
      <c r="K233" s="149"/>
      <c r="L233" s="149"/>
      <c r="M233" s="142"/>
    </row>
    <row r="234" spans="1:13" ht="41.25" customHeight="1" x14ac:dyDescent="0.25">
      <c r="A234" s="185"/>
      <c r="B234" s="159"/>
      <c r="C234" s="142"/>
      <c r="D234" s="58" t="s">
        <v>14</v>
      </c>
      <c r="E234" s="23" t="s">
        <v>116</v>
      </c>
      <c r="F234" s="12" t="s">
        <v>18</v>
      </c>
      <c r="G234" s="109">
        <v>3</v>
      </c>
      <c r="H234" s="109">
        <v>3</v>
      </c>
      <c r="I234" s="72">
        <f t="shared" si="27"/>
        <v>100</v>
      </c>
      <c r="J234" s="72">
        <f>I234</f>
        <v>100</v>
      </c>
      <c r="K234" s="3"/>
      <c r="L234" s="62" t="s">
        <v>117</v>
      </c>
      <c r="M234" s="142"/>
    </row>
    <row r="235" spans="1:13" ht="46.5" customHeight="1" x14ac:dyDescent="0.25">
      <c r="A235" s="185"/>
      <c r="B235" s="159"/>
      <c r="C235" s="142"/>
      <c r="D235" s="58" t="s">
        <v>14</v>
      </c>
      <c r="E235" s="32" t="s">
        <v>118</v>
      </c>
      <c r="F235" s="20" t="s">
        <v>18</v>
      </c>
      <c r="G235" s="109">
        <v>56</v>
      </c>
      <c r="H235" s="109">
        <v>56</v>
      </c>
      <c r="I235" s="72">
        <f t="shared" ref="I235:I236" si="34">H235/G235*100</f>
        <v>100</v>
      </c>
      <c r="J235" s="72">
        <f t="shared" ref="J235:J236" si="35">I235</f>
        <v>100</v>
      </c>
      <c r="K235" s="3"/>
      <c r="L235" s="91" t="s">
        <v>119</v>
      </c>
      <c r="M235" s="142"/>
    </row>
    <row r="236" spans="1:13" ht="45" x14ac:dyDescent="0.25">
      <c r="A236" s="185"/>
      <c r="B236" s="159"/>
      <c r="C236" s="142"/>
      <c r="D236" s="29" t="s">
        <v>14</v>
      </c>
      <c r="E236" s="32" t="s">
        <v>120</v>
      </c>
      <c r="F236" s="20" t="s">
        <v>18</v>
      </c>
      <c r="G236" s="109">
        <v>48</v>
      </c>
      <c r="H236" s="109">
        <v>48</v>
      </c>
      <c r="I236" s="72">
        <f t="shared" si="34"/>
        <v>100</v>
      </c>
      <c r="J236" s="72">
        <f t="shared" si="35"/>
        <v>100</v>
      </c>
      <c r="K236" s="3"/>
      <c r="L236" s="91" t="s">
        <v>119</v>
      </c>
      <c r="M236" s="142"/>
    </row>
    <row r="237" spans="1:13" x14ac:dyDescent="0.25">
      <c r="A237" s="185"/>
      <c r="B237" s="159"/>
      <c r="C237" s="142"/>
      <c r="D237" s="163" t="s">
        <v>19</v>
      </c>
      <c r="E237" s="212" t="s">
        <v>55</v>
      </c>
      <c r="F237" s="12" t="s">
        <v>29</v>
      </c>
      <c r="G237" s="109">
        <v>2585</v>
      </c>
      <c r="H237" s="109">
        <v>2585</v>
      </c>
      <c r="I237" s="72">
        <f t="shared" si="27"/>
        <v>100</v>
      </c>
      <c r="J237" s="160">
        <f>(I237+I238)/2</f>
        <v>100</v>
      </c>
      <c r="K237" s="148"/>
      <c r="L237" s="148" t="s">
        <v>123</v>
      </c>
      <c r="M237" s="142"/>
    </row>
    <row r="238" spans="1:13" ht="34.5" customHeight="1" x14ac:dyDescent="0.25">
      <c r="A238" s="185"/>
      <c r="B238" s="159"/>
      <c r="C238" s="142"/>
      <c r="D238" s="163"/>
      <c r="E238" s="213"/>
      <c r="F238" s="12" t="s">
        <v>28</v>
      </c>
      <c r="G238" s="109">
        <v>7755</v>
      </c>
      <c r="H238" s="109">
        <v>7755</v>
      </c>
      <c r="I238" s="72">
        <f t="shared" si="27"/>
        <v>100</v>
      </c>
      <c r="J238" s="161"/>
      <c r="K238" s="149"/>
      <c r="L238" s="149"/>
      <c r="M238" s="142"/>
    </row>
    <row r="239" spans="1:13" ht="65.25" customHeight="1" x14ac:dyDescent="0.25">
      <c r="A239" s="185"/>
      <c r="B239" s="159"/>
      <c r="C239" s="142"/>
      <c r="D239" s="34" t="s">
        <v>14</v>
      </c>
      <c r="E239" s="24" t="s">
        <v>121</v>
      </c>
      <c r="F239" s="20" t="s">
        <v>122</v>
      </c>
      <c r="G239" s="109">
        <v>130</v>
      </c>
      <c r="H239" s="109">
        <v>130</v>
      </c>
      <c r="I239" s="72">
        <f t="shared" si="27"/>
        <v>100</v>
      </c>
      <c r="J239" s="51">
        <f>I239</f>
        <v>100</v>
      </c>
      <c r="K239" s="2"/>
      <c r="L239" s="91" t="s">
        <v>106</v>
      </c>
      <c r="M239" s="142"/>
    </row>
    <row r="240" spans="1:13" ht="67.5" customHeight="1" x14ac:dyDescent="0.25">
      <c r="A240" s="185"/>
      <c r="B240" s="159"/>
      <c r="C240" s="142"/>
      <c r="D240" s="163" t="s">
        <v>19</v>
      </c>
      <c r="E240" s="195" t="s">
        <v>140</v>
      </c>
      <c r="F240" s="12" t="s">
        <v>29</v>
      </c>
      <c r="G240" s="109">
        <v>1650</v>
      </c>
      <c r="H240" s="109">
        <v>1700</v>
      </c>
      <c r="I240" s="72">
        <f t="shared" si="27"/>
        <v>103.03030303030303</v>
      </c>
      <c r="J240" s="153">
        <f>(I240+I241)/2</f>
        <v>101.9047619047619</v>
      </c>
      <c r="K240" s="148"/>
      <c r="L240" s="148" t="s">
        <v>123</v>
      </c>
      <c r="M240" s="142"/>
    </row>
    <row r="241" spans="1:13" ht="25.5" customHeight="1" x14ac:dyDescent="0.25">
      <c r="A241" s="185"/>
      <c r="B241" s="159"/>
      <c r="C241" s="142"/>
      <c r="D241" s="163"/>
      <c r="E241" s="195"/>
      <c r="F241" s="12" t="s">
        <v>28</v>
      </c>
      <c r="G241" s="109">
        <v>1540</v>
      </c>
      <c r="H241" s="109">
        <v>1552</v>
      </c>
      <c r="I241" s="72">
        <f t="shared" si="27"/>
        <v>100.77922077922076</v>
      </c>
      <c r="J241" s="154"/>
      <c r="K241" s="149"/>
      <c r="L241" s="159"/>
      <c r="M241" s="142"/>
    </row>
    <row r="242" spans="1:13" ht="33" customHeight="1" x14ac:dyDescent="0.25">
      <c r="A242" s="185"/>
      <c r="B242" s="149"/>
      <c r="C242" s="143"/>
      <c r="D242" s="34" t="s">
        <v>19</v>
      </c>
      <c r="E242" s="32" t="s">
        <v>68</v>
      </c>
      <c r="F242" s="12" t="s">
        <v>28</v>
      </c>
      <c r="G242" s="109">
        <v>3525</v>
      </c>
      <c r="H242" s="109">
        <v>3581</v>
      </c>
      <c r="I242" s="72">
        <f t="shared" ref="I242" si="36">H242/G242*100</f>
        <v>101.5886524822695</v>
      </c>
      <c r="J242" s="47">
        <f t="shared" ref="J242" si="37">I242</f>
        <v>101.5886524822695</v>
      </c>
      <c r="K242" s="29"/>
      <c r="L242" s="159"/>
      <c r="M242" s="142"/>
    </row>
    <row r="243" spans="1:13" ht="198" customHeight="1" x14ac:dyDescent="0.25">
      <c r="A243" s="185"/>
      <c r="B243" s="113" t="s">
        <v>56</v>
      </c>
      <c r="C243" s="30" t="s">
        <v>2</v>
      </c>
      <c r="D243" s="34" t="s">
        <v>19</v>
      </c>
      <c r="E243" s="32" t="s">
        <v>57</v>
      </c>
      <c r="F243" s="12" t="s">
        <v>28</v>
      </c>
      <c r="G243" s="12">
        <v>40</v>
      </c>
      <c r="H243" s="12">
        <v>40</v>
      </c>
      <c r="I243" s="72">
        <f t="shared" si="27"/>
        <v>100</v>
      </c>
      <c r="J243" s="47">
        <f>I243</f>
        <v>100</v>
      </c>
      <c r="K243" s="2"/>
      <c r="L243" s="159"/>
      <c r="M243" s="142"/>
    </row>
    <row r="244" spans="1:13" ht="75" x14ac:dyDescent="0.25">
      <c r="A244" s="185"/>
      <c r="B244" s="115" t="s">
        <v>143</v>
      </c>
      <c r="C244" s="30" t="s">
        <v>2</v>
      </c>
      <c r="D244" s="34" t="s">
        <v>19</v>
      </c>
      <c r="E244" s="32" t="s">
        <v>142</v>
      </c>
      <c r="F244" s="20" t="s">
        <v>138</v>
      </c>
      <c r="G244" s="12">
        <v>42</v>
      </c>
      <c r="H244" s="12">
        <v>42</v>
      </c>
      <c r="I244" s="72">
        <f>H244/G244*100</f>
        <v>100</v>
      </c>
      <c r="J244" s="47">
        <f>I244</f>
        <v>100</v>
      </c>
      <c r="K244" s="46"/>
      <c r="L244" s="159"/>
      <c r="M244" s="142"/>
    </row>
    <row r="245" spans="1:13" ht="90" x14ac:dyDescent="0.25">
      <c r="A245" s="185"/>
      <c r="B245" s="112" t="s">
        <v>58</v>
      </c>
      <c r="C245" s="30" t="s">
        <v>2</v>
      </c>
      <c r="D245" s="34" t="s">
        <v>19</v>
      </c>
      <c r="E245" s="32" t="s">
        <v>59</v>
      </c>
      <c r="F245" s="20" t="s">
        <v>23</v>
      </c>
      <c r="G245" s="12">
        <v>208</v>
      </c>
      <c r="H245" s="12">
        <v>208</v>
      </c>
      <c r="I245" s="72">
        <f t="shared" ref="I245:I309" si="38">H245/G245*100</f>
        <v>100</v>
      </c>
      <c r="J245" s="47">
        <f>I245</f>
        <v>100</v>
      </c>
      <c r="K245" s="46"/>
      <c r="L245" s="159"/>
      <c r="M245" s="142"/>
    </row>
    <row r="246" spans="1:13" ht="57" customHeight="1" x14ac:dyDescent="0.25">
      <c r="A246" s="185"/>
      <c r="B246" s="105" t="s">
        <v>139</v>
      </c>
      <c r="C246" s="108" t="s">
        <v>2</v>
      </c>
      <c r="D246" s="34" t="s">
        <v>19</v>
      </c>
      <c r="E246" s="4" t="s">
        <v>60</v>
      </c>
      <c r="F246" s="30" t="s">
        <v>36</v>
      </c>
      <c r="G246" s="109">
        <v>11900</v>
      </c>
      <c r="H246" s="109">
        <v>12365</v>
      </c>
      <c r="I246" s="47">
        <f t="shared" si="38"/>
        <v>103.9075630252101</v>
      </c>
      <c r="J246" s="106">
        <f>I246</f>
        <v>103.9075630252101</v>
      </c>
      <c r="K246" s="103"/>
      <c r="L246" s="149"/>
      <c r="M246" s="142"/>
    </row>
    <row r="247" spans="1:13" ht="30" x14ac:dyDescent="0.25">
      <c r="A247" s="185"/>
      <c r="B247" s="7" t="s">
        <v>61</v>
      </c>
      <c r="C247" s="30" t="s">
        <v>2</v>
      </c>
      <c r="D247" s="34" t="s">
        <v>19</v>
      </c>
      <c r="E247" s="4" t="s">
        <v>61</v>
      </c>
      <c r="F247" s="30" t="s">
        <v>62</v>
      </c>
      <c r="G247" s="12">
        <v>400</v>
      </c>
      <c r="H247" s="12">
        <v>400</v>
      </c>
      <c r="I247" s="47">
        <f t="shared" si="38"/>
        <v>100</v>
      </c>
      <c r="J247" s="47">
        <f>I247</f>
        <v>100</v>
      </c>
      <c r="K247" s="18"/>
      <c r="L247" s="91" t="s">
        <v>127</v>
      </c>
      <c r="M247" s="143"/>
    </row>
    <row r="248" spans="1:13" ht="30" x14ac:dyDescent="0.25">
      <c r="A248" s="185"/>
      <c r="B248" s="216" t="s">
        <v>88</v>
      </c>
      <c r="C248" s="218" t="s">
        <v>2</v>
      </c>
      <c r="D248" s="26" t="s">
        <v>14</v>
      </c>
      <c r="E248" s="38"/>
      <c r="F248" s="19"/>
      <c r="G248" s="12"/>
      <c r="H248" s="12"/>
      <c r="I248" s="64"/>
      <c r="J248" s="47">
        <v>100</v>
      </c>
      <c r="K248" s="2"/>
      <c r="L248" s="99"/>
      <c r="M248" s="2"/>
    </row>
    <row r="249" spans="1:13" ht="30" x14ac:dyDescent="0.25">
      <c r="A249" s="186"/>
      <c r="B249" s="217"/>
      <c r="C249" s="219"/>
      <c r="D249" s="26" t="s">
        <v>19</v>
      </c>
      <c r="E249" s="38"/>
      <c r="F249" s="19"/>
      <c r="G249" s="12"/>
      <c r="H249" s="12"/>
      <c r="I249" s="64"/>
      <c r="J249" s="47">
        <f>(I229+I230+I232+I233+I237+I238+I240+I241+I243+I245+I246+I247+I244+I242)/14</f>
        <v>101.48684917057196</v>
      </c>
      <c r="K249" s="2"/>
      <c r="L249" s="99"/>
      <c r="M249" s="2"/>
    </row>
    <row r="250" spans="1:13" ht="126" x14ac:dyDescent="0.25">
      <c r="A250" s="184" t="s">
        <v>78</v>
      </c>
      <c r="B250" s="148" t="s">
        <v>153</v>
      </c>
      <c r="C250" s="141" t="s">
        <v>2</v>
      </c>
      <c r="D250" s="34" t="s">
        <v>14</v>
      </c>
      <c r="E250" s="5" t="s">
        <v>111</v>
      </c>
      <c r="F250" s="12" t="s">
        <v>18</v>
      </c>
      <c r="G250" s="79">
        <v>35</v>
      </c>
      <c r="H250" s="12">
        <v>35</v>
      </c>
      <c r="I250" s="72">
        <f t="shared" ref="I250" si="39">H250/G250*100</f>
        <v>100</v>
      </c>
      <c r="J250" s="153">
        <f>(I250+I251)/2</f>
        <v>100</v>
      </c>
      <c r="K250" s="2"/>
      <c r="L250" s="91" t="s">
        <v>112</v>
      </c>
      <c r="M250" s="165">
        <f>(J250+J252+J254+J255+J258+J259+J260+J262+J263+J266+J268+J270+J257+J267+J265+J269)/16</f>
        <v>107.07123560698898</v>
      </c>
    </row>
    <row r="251" spans="1:13" ht="110.25" x14ac:dyDescent="0.25">
      <c r="A251" s="185"/>
      <c r="B251" s="159"/>
      <c r="C251" s="142"/>
      <c r="D251" s="20" t="s">
        <v>14</v>
      </c>
      <c r="E251" s="40" t="s">
        <v>113</v>
      </c>
      <c r="F251" s="12" t="s">
        <v>18</v>
      </c>
      <c r="G251" s="12">
        <v>5.2</v>
      </c>
      <c r="H251" s="12">
        <v>5.2</v>
      </c>
      <c r="I251" s="72">
        <v>100</v>
      </c>
      <c r="J251" s="154"/>
      <c r="K251" s="16"/>
      <c r="L251" s="20" t="s">
        <v>112</v>
      </c>
      <c r="M251" s="166"/>
    </row>
    <row r="252" spans="1:13" x14ac:dyDescent="0.25">
      <c r="A252" s="185"/>
      <c r="B252" s="159"/>
      <c r="C252" s="142"/>
      <c r="D252" s="163" t="s">
        <v>19</v>
      </c>
      <c r="E252" s="200" t="s">
        <v>51</v>
      </c>
      <c r="F252" s="20" t="s">
        <v>29</v>
      </c>
      <c r="G252" s="109">
        <v>781</v>
      </c>
      <c r="H252" s="109">
        <v>725</v>
      </c>
      <c r="I252" s="72">
        <f t="shared" si="38"/>
        <v>92.829705505761837</v>
      </c>
      <c r="J252" s="168">
        <f>(I252+I253)/2</f>
        <v>96.629138467166626</v>
      </c>
      <c r="K252" s="148"/>
      <c r="L252" s="148" t="s">
        <v>123</v>
      </c>
      <c r="M252" s="166"/>
    </row>
    <row r="253" spans="1:13" ht="30" customHeight="1" x14ac:dyDescent="0.25">
      <c r="A253" s="185"/>
      <c r="B253" s="159"/>
      <c r="C253" s="142"/>
      <c r="D253" s="163"/>
      <c r="E253" s="200"/>
      <c r="F253" s="20" t="s">
        <v>28</v>
      </c>
      <c r="G253" s="109">
        <v>2800</v>
      </c>
      <c r="H253" s="109">
        <v>2812</v>
      </c>
      <c r="I253" s="72">
        <f t="shared" si="38"/>
        <v>100.42857142857142</v>
      </c>
      <c r="J253" s="168"/>
      <c r="K253" s="159"/>
      <c r="L253" s="159"/>
      <c r="M253" s="166"/>
    </row>
    <row r="254" spans="1:13" ht="70.5" customHeight="1" x14ac:dyDescent="0.25">
      <c r="A254" s="185"/>
      <c r="B254" s="159"/>
      <c r="C254" s="142"/>
      <c r="D254" s="28" t="s">
        <v>14</v>
      </c>
      <c r="E254" s="23" t="s">
        <v>114</v>
      </c>
      <c r="F254" s="20" t="s">
        <v>18</v>
      </c>
      <c r="G254" s="109">
        <v>90</v>
      </c>
      <c r="H254" s="109">
        <v>90</v>
      </c>
      <c r="I254" s="72">
        <f t="shared" si="38"/>
        <v>100</v>
      </c>
      <c r="J254" s="51">
        <f>I254</f>
        <v>100</v>
      </c>
      <c r="K254" s="2"/>
      <c r="L254" s="159"/>
      <c r="M254" s="166"/>
    </row>
    <row r="255" spans="1:13" x14ac:dyDescent="0.25">
      <c r="A255" s="185"/>
      <c r="B255" s="159"/>
      <c r="C255" s="142"/>
      <c r="D255" s="148" t="s">
        <v>19</v>
      </c>
      <c r="E255" s="200" t="s">
        <v>54</v>
      </c>
      <c r="F255" s="12" t="s">
        <v>29</v>
      </c>
      <c r="G255" s="109">
        <v>670</v>
      </c>
      <c r="H255" s="109">
        <v>744</v>
      </c>
      <c r="I255" s="72">
        <f t="shared" si="38"/>
        <v>111.04477611940298</v>
      </c>
      <c r="J255" s="160">
        <f>(I255+I256)/2</f>
        <v>108.90605696350462</v>
      </c>
      <c r="K255" s="148"/>
      <c r="L255" s="159"/>
      <c r="M255" s="166"/>
    </row>
    <row r="256" spans="1:13" ht="27" customHeight="1" x14ac:dyDescent="0.25">
      <c r="A256" s="185"/>
      <c r="B256" s="159"/>
      <c r="C256" s="142"/>
      <c r="D256" s="149"/>
      <c r="E256" s="200"/>
      <c r="F256" s="12" t="s">
        <v>28</v>
      </c>
      <c r="G256" s="109">
        <v>1788</v>
      </c>
      <c r="H256" s="109">
        <v>1909</v>
      </c>
      <c r="I256" s="72">
        <f t="shared" si="38"/>
        <v>106.76733780760625</v>
      </c>
      <c r="J256" s="161"/>
      <c r="K256" s="149"/>
      <c r="L256" s="149"/>
      <c r="M256" s="166"/>
    </row>
    <row r="257" spans="1:13" ht="42" customHeight="1" x14ac:dyDescent="0.25">
      <c r="A257" s="185"/>
      <c r="B257" s="159"/>
      <c r="C257" s="142"/>
      <c r="D257" s="58" t="s">
        <v>14</v>
      </c>
      <c r="E257" s="81" t="s">
        <v>116</v>
      </c>
      <c r="F257" s="12" t="s">
        <v>18</v>
      </c>
      <c r="G257" s="12">
        <v>3</v>
      </c>
      <c r="H257" s="12">
        <v>3</v>
      </c>
      <c r="I257" s="72">
        <f t="shared" si="38"/>
        <v>100</v>
      </c>
      <c r="J257" s="72">
        <f>I257</f>
        <v>100</v>
      </c>
      <c r="K257" s="2"/>
      <c r="L257" s="62" t="s">
        <v>117</v>
      </c>
      <c r="M257" s="166"/>
    </row>
    <row r="258" spans="1:13" ht="46.5" customHeight="1" x14ac:dyDescent="0.25">
      <c r="A258" s="185"/>
      <c r="B258" s="159"/>
      <c r="C258" s="142"/>
      <c r="D258" s="58" t="s">
        <v>14</v>
      </c>
      <c r="E258" s="74" t="s">
        <v>118</v>
      </c>
      <c r="F258" s="20" t="s">
        <v>18</v>
      </c>
      <c r="G258" s="12">
        <v>56</v>
      </c>
      <c r="H258" s="12">
        <v>56</v>
      </c>
      <c r="I258" s="72">
        <f t="shared" si="38"/>
        <v>100</v>
      </c>
      <c r="J258" s="72">
        <f t="shared" ref="J258:J259" si="40">I258</f>
        <v>100</v>
      </c>
      <c r="K258" s="2"/>
      <c r="L258" s="67" t="s">
        <v>119</v>
      </c>
      <c r="M258" s="166"/>
    </row>
    <row r="259" spans="1:13" ht="45" x14ac:dyDescent="0.25">
      <c r="A259" s="185"/>
      <c r="B259" s="159"/>
      <c r="C259" s="142"/>
      <c r="D259" s="58" t="s">
        <v>14</v>
      </c>
      <c r="E259" s="74" t="s">
        <v>120</v>
      </c>
      <c r="F259" s="20" t="s">
        <v>18</v>
      </c>
      <c r="G259" s="12">
        <v>48</v>
      </c>
      <c r="H259" s="12">
        <v>48</v>
      </c>
      <c r="I259" s="72">
        <f t="shared" si="38"/>
        <v>100</v>
      </c>
      <c r="J259" s="72">
        <f t="shared" si="40"/>
        <v>100</v>
      </c>
      <c r="K259" s="2"/>
      <c r="L259" s="67" t="s">
        <v>119</v>
      </c>
      <c r="M259" s="166"/>
    </row>
    <row r="260" spans="1:13" x14ac:dyDescent="0.25">
      <c r="A260" s="185"/>
      <c r="B260" s="159"/>
      <c r="C260" s="142"/>
      <c r="D260" s="163" t="s">
        <v>19</v>
      </c>
      <c r="E260" s="198" t="s">
        <v>55</v>
      </c>
      <c r="F260" s="12" t="s">
        <v>29</v>
      </c>
      <c r="G260" s="109">
        <v>2350</v>
      </c>
      <c r="H260" s="109">
        <v>2445</v>
      </c>
      <c r="I260" s="72">
        <f t="shared" si="38"/>
        <v>104.04255319148936</v>
      </c>
      <c r="J260" s="160">
        <f>(I260+I261)/2</f>
        <v>104.91489361702128</v>
      </c>
      <c r="K260" s="148"/>
      <c r="L260" s="148" t="s">
        <v>123</v>
      </c>
      <c r="M260" s="166"/>
    </row>
    <row r="261" spans="1:13" ht="34.5" customHeight="1" x14ac:dyDescent="0.25">
      <c r="A261" s="185"/>
      <c r="B261" s="159"/>
      <c r="C261" s="142"/>
      <c r="D261" s="163"/>
      <c r="E261" s="199"/>
      <c r="F261" s="12" t="s">
        <v>28</v>
      </c>
      <c r="G261" s="109">
        <v>7050</v>
      </c>
      <c r="H261" s="109">
        <v>7458</v>
      </c>
      <c r="I261" s="72">
        <f t="shared" si="38"/>
        <v>105.78723404255319</v>
      </c>
      <c r="J261" s="161"/>
      <c r="K261" s="149"/>
      <c r="L261" s="149"/>
      <c r="M261" s="166"/>
    </row>
    <row r="262" spans="1:13" ht="51" customHeight="1" x14ac:dyDescent="0.25">
      <c r="A262" s="185"/>
      <c r="B262" s="159"/>
      <c r="C262" s="142"/>
      <c r="D262" s="34" t="s">
        <v>14</v>
      </c>
      <c r="E262" s="82" t="s">
        <v>121</v>
      </c>
      <c r="F262" s="20" t="s">
        <v>122</v>
      </c>
      <c r="G262" s="12">
        <v>130</v>
      </c>
      <c r="H262" s="12">
        <v>130</v>
      </c>
      <c r="I262" s="72">
        <f t="shared" si="38"/>
        <v>100</v>
      </c>
      <c r="J262" s="51">
        <f>I262</f>
        <v>100</v>
      </c>
      <c r="K262" s="2"/>
      <c r="L262" s="91" t="s">
        <v>106</v>
      </c>
      <c r="M262" s="166"/>
    </row>
    <row r="263" spans="1:13" ht="67.5" customHeight="1" x14ac:dyDescent="0.25">
      <c r="A263" s="185"/>
      <c r="B263" s="159"/>
      <c r="C263" s="142"/>
      <c r="D263" s="163" t="s">
        <v>19</v>
      </c>
      <c r="E263" s="200" t="s">
        <v>140</v>
      </c>
      <c r="F263" s="12" t="s">
        <v>29</v>
      </c>
      <c r="G263" s="109">
        <v>825</v>
      </c>
      <c r="H263" s="109">
        <v>781</v>
      </c>
      <c r="I263" s="72">
        <f t="shared" si="38"/>
        <v>94.666666666666671</v>
      </c>
      <c r="J263" s="160">
        <f>(I263+I264)/2</f>
        <v>105.06375949785266</v>
      </c>
      <c r="K263" s="148"/>
      <c r="L263" s="148" t="s">
        <v>123</v>
      </c>
      <c r="M263" s="166"/>
    </row>
    <row r="264" spans="1:13" ht="40.5" customHeight="1" x14ac:dyDescent="0.25">
      <c r="A264" s="185"/>
      <c r="B264" s="159"/>
      <c r="C264" s="142"/>
      <c r="D264" s="163"/>
      <c r="E264" s="200"/>
      <c r="F264" s="12" t="s">
        <v>28</v>
      </c>
      <c r="G264" s="109">
        <v>1009</v>
      </c>
      <c r="H264" s="109">
        <v>1165</v>
      </c>
      <c r="I264" s="72">
        <f t="shared" si="38"/>
        <v>115.46085232903864</v>
      </c>
      <c r="J264" s="161"/>
      <c r="K264" s="149"/>
      <c r="L264" s="159"/>
      <c r="M264" s="166"/>
    </row>
    <row r="265" spans="1:13" ht="30" customHeight="1" x14ac:dyDescent="0.25">
      <c r="A265" s="185"/>
      <c r="B265" s="149"/>
      <c r="C265" s="143"/>
      <c r="D265" s="58" t="s">
        <v>19</v>
      </c>
      <c r="E265" s="59" t="s">
        <v>68</v>
      </c>
      <c r="F265" s="12" t="s">
        <v>28</v>
      </c>
      <c r="G265" s="12">
        <v>1763</v>
      </c>
      <c r="H265" s="12">
        <v>1876</v>
      </c>
      <c r="I265" s="72">
        <f t="shared" si="38"/>
        <v>106.40952921157118</v>
      </c>
      <c r="J265" s="63">
        <f t="shared" ref="J265:J270" si="41">I265</f>
        <v>106.40952921157118</v>
      </c>
      <c r="K265" s="61"/>
      <c r="L265" s="159"/>
      <c r="M265" s="166"/>
    </row>
    <row r="266" spans="1:13" ht="199.5" customHeight="1" x14ac:dyDescent="0.25">
      <c r="A266" s="185"/>
      <c r="B266" s="113" t="s">
        <v>56</v>
      </c>
      <c r="C266" s="30" t="s">
        <v>2</v>
      </c>
      <c r="D266" s="34" t="s">
        <v>19</v>
      </c>
      <c r="E266" s="32" t="s">
        <v>57</v>
      </c>
      <c r="F266" s="12" t="s">
        <v>28</v>
      </c>
      <c r="G266" s="12">
        <v>780</v>
      </c>
      <c r="H266" s="12">
        <v>1483</v>
      </c>
      <c r="I266" s="72">
        <f t="shared" si="38"/>
        <v>190.12820512820511</v>
      </c>
      <c r="J266" s="47">
        <f t="shared" si="41"/>
        <v>190.12820512820511</v>
      </c>
      <c r="K266" s="18"/>
      <c r="L266" s="159"/>
      <c r="M266" s="166"/>
    </row>
    <row r="267" spans="1:13" ht="144.75" customHeight="1" x14ac:dyDescent="0.25">
      <c r="A267" s="185"/>
      <c r="B267" s="15" t="s">
        <v>181</v>
      </c>
      <c r="C267" s="30" t="s">
        <v>2</v>
      </c>
      <c r="D267" s="34" t="s">
        <v>19</v>
      </c>
      <c r="E267" s="53" t="s">
        <v>65</v>
      </c>
      <c r="F267" s="20" t="s">
        <v>137</v>
      </c>
      <c r="G267" s="84">
        <v>331</v>
      </c>
      <c r="H267" s="84">
        <v>333</v>
      </c>
      <c r="I267" s="72">
        <f t="shared" si="38"/>
        <v>100.60422960725074</v>
      </c>
      <c r="J267" s="47">
        <f t="shared" si="41"/>
        <v>100.60422960725074</v>
      </c>
      <c r="K267" s="22"/>
      <c r="L267" s="159"/>
      <c r="M267" s="166"/>
    </row>
    <row r="268" spans="1:13" ht="135.75" customHeight="1" x14ac:dyDescent="0.25">
      <c r="A268" s="185"/>
      <c r="B268" s="15" t="s">
        <v>182</v>
      </c>
      <c r="C268" s="30" t="s">
        <v>2</v>
      </c>
      <c r="D268" s="34" t="s">
        <v>19</v>
      </c>
      <c r="E268" s="32" t="s">
        <v>59</v>
      </c>
      <c r="F268" s="20" t="s">
        <v>23</v>
      </c>
      <c r="G268" s="12">
        <v>220</v>
      </c>
      <c r="H268" s="12">
        <v>221</v>
      </c>
      <c r="I268" s="72">
        <f t="shared" si="38"/>
        <v>100.45454545454547</v>
      </c>
      <c r="J268" s="47">
        <f t="shared" si="41"/>
        <v>100.45454545454547</v>
      </c>
      <c r="K268" s="18"/>
      <c r="L268" s="159"/>
      <c r="M268" s="166"/>
    </row>
    <row r="269" spans="1:13" ht="45" x14ac:dyDescent="0.25">
      <c r="A269" s="185"/>
      <c r="B269" s="105" t="s">
        <v>139</v>
      </c>
      <c r="C269" s="108" t="s">
        <v>2</v>
      </c>
      <c r="D269" s="34" t="s">
        <v>19</v>
      </c>
      <c r="E269" s="4" t="s">
        <v>60</v>
      </c>
      <c r="F269" s="12" t="s">
        <v>36</v>
      </c>
      <c r="G269" s="109">
        <v>10200</v>
      </c>
      <c r="H269" s="109">
        <v>10203</v>
      </c>
      <c r="I269" s="72">
        <f t="shared" si="38"/>
        <v>100.02941176470588</v>
      </c>
      <c r="J269" s="107">
        <f t="shared" si="41"/>
        <v>100.02941176470588</v>
      </c>
      <c r="K269" s="2"/>
      <c r="L269" s="149"/>
      <c r="M269" s="166"/>
    </row>
    <row r="270" spans="1:13" ht="30" x14ac:dyDescent="0.25">
      <c r="A270" s="185"/>
      <c r="B270" s="7" t="s">
        <v>61</v>
      </c>
      <c r="C270" s="30" t="s">
        <v>2</v>
      </c>
      <c r="D270" s="34" t="s">
        <v>19</v>
      </c>
      <c r="E270" s="4" t="s">
        <v>61</v>
      </c>
      <c r="F270" s="12" t="s">
        <v>62</v>
      </c>
      <c r="G270" s="12">
        <v>450</v>
      </c>
      <c r="H270" s="12">
        <v>450</v>
      </c>
      <c r="I270" s="72">
        <f t="shared" si="38"/>
        <v>100</v>
      </c>
      <c r="J270" s="47">
        <f t="shared" si="41"/>
        <v>100</v>
      </c>
      <c r="K270" s="18"/>
      <c r="L270" s="91" t="s">
        <v>129</v>
      </c>
      <c r="M270" s="167"/>
    </row>
    <row r="271" spans="1:13" ht="30" x14ac:dyDescent="0.25">
      <c r="A271" s="185"/>
      <c r="B271" s="216" t="s">
        <v>88</v>
      </c>
      <c r="C271" s="218" t="s">
        <v>2</v>
      </c>
      <c r="D271" s="26" t="s">
        <v>14</v>
      </c>
      <c r="E271" s="38"/>
      <c r="F271" s="19"/>
      <c r="G271" s="12"/>
      <c r="H271" s="12"/>
      <c r="I271" s="64"/>
      <c r="J271" s="47">
        <v>100</v>
      </c>
      <c r="K271" s="2"/>
      <c r="L271" s="99"/>
      <c r="M271" s="2"/>
    </row>
    <row r="272" spans="1:13" ht="30" x14ac:dyDescent="0.25">
      <c r="A272" s="186"/>
      <c r="B272" s="217"/>
      <c r="C272" s="219"/>
      <c r="D272" s="26" t="s">
        <v>19</v>
      </c>
      <c r="E272" s="38"/>
      <c r="F272" s="19"/>
      <c r="G272" s="12"/>
      <c r="H272" s="12"/>
      <c r="I272" s="64"/>
      <c r="J272" s="47">
        <f>(I252+I253+I255+I256+I260+I261+I263+I264+I266+I268+I269+I270+I267+I265)/14</f>
        <v>109.18954416124062</v>
      </c>
      <c r="K272" s="2"/>
      <c r="L272" s="99"/>
      <c r="M272" s="2"/>
    </row>
    <row r="273" spans="1:13" ht="126" x14ac:dyDescent="0.25">
      <c r="A273" s="222" t="s">
        <v>79</v>
      </c>
      <c r="B273" s="187" t="s">
        <v>152</v>
      </c>
      <c r="C273" s="196" t="s">
        <v>2</v>
      </c>
      <c r="D273" s="34" t="s">
        <v>14</v>
      </c>
      <c r="E273" s="5" t="s">
        <v>111</v>
      </c>
      <c r="F273" s="12" t="s">
        <v>18</v>
      </c>
      <c r="G273" s="79">
        <v>35</v>
      </c>
      <c r="H273" s="12">
        <v>35</v>
      </c>
      <c r="I273" s="72">
        <f t="shared" ref="I273" si="42">H273/G273*100</f>
        <v>100</v>
      </c>
      <c r="J273" s="153">
        <f>(I273+I274)/2</f>
        <v>100</v>
      </c>
      <c r="K273" s="2"/>
      <c r="L273" s="91" t="s">
        <v>112</v>
      </c>
      <c r="M273" s="165">
        <f>(J273+J275+J277+J278+J280+J281+J282+J283+J285+J286+J288+J289+J290+J292)/14</f>
        <v>100.4413008792371</v>
      </c>
    </row>
    <row r="274" spans="1:13" ht="110.25" x14ac:dyDescent="0.25">
      <c r="A274" s="223"/>
      <c r="B274" s="187"/>
      <c r="C274" s="196"/>
      <c r="D274" s="20" t="s">
        <v>14</v>
      </c>
      <c r="E274" s="40" t="s">
        <v>113</v>
      </c>
      <c r="F274" s="12" t="s">
        <v>18</v>
      </c>
      <c r="G274" s="12">
        <v>5.2</v>
      </c>
      <c r="H274" s="12">
        <v>5.2</v>
      </c>
      <c r="I274" s="72">
        <f>H274/G274*100</f>
        <v>100</v>
      </c>
      <c r="J274" s="154"/>
      <c r="K274" s="16"/>
      <c r="L274" s="20" t="s">
        <v>112</v>
      </c>
      <c r="M274" s="166"/>
    </row>
    <row r="275" spans="1:13" x14ac:dyDescent="0.25">
      <c r="A275" s="223"/>
      <c r="B275" s="187"/>
      <c r="C275" s="196"/>
      <c r="D275" s="163" t="s">
        <v>19</v>
      </c>
      <c r="E275" s="195" t="s">
        <v>51</v>
      </c>
      <c r="F275" s="20" t="s">
        <v>29</v>
      </c>
      <c r="G275" s="109">
        <v>1006</v>
      </c>
      <c r="H275" s="109">
        <v>1006</v>
      </c>
      <c r="I275" s="72">
        <f t="shared" si="38"/>
        <v>100</v>
      </c>
      <c r="J275" s="158">
        <f>(I275+I276)/2</f>
        <v>100.00989805008413</v>
      </c>
      <c r="K275" s="148"/>
      <c r="L275" s="148" t="s">
        <v>115</v>
      </c>
      <c r="M275" s="166"/>
    </row>
    <row r="276" spans="1:13" ht="21.75" customHeight="1" x14ac:dyDescent="0.25">
      <c r="A276" s="223"/>
      <c r="B276" s="187"/>
      <c r="C276" s="196"/>
      <c r="D276" s="163"/>
      <c r="E276" s="195"/>
      <c r="F276" s="20" t="s">
        <v>135</v>
      </c>
      <c r="G276" s="109">
        <v>10103</v>
      </c>
      <c r="H276" s="109">
        <v>10105</v>
      </c>
      <c r="I276" s="72">
        <f t="shared" si="38"/>
        <v>100.01979610016826</v>
      </c>
      <c r="J276" s="158"/>
      <c r="K276" s="159"/>
      <c r="L276" s="159"/>
      <c r="M276" s="166"/>
    </row>
    <row r="277" spans="1:13" ht="66.75" customHeight="1" x14ac:dyDescent="0.25">
      <c r="A277" s="223"/>
      <c r="B277" s="187"/>
      <c r="C277" s="196"/>
      <c r="D277" s="28" t="s">
        <v>14</v>
      </c>
      <c r="E277" s="23" t="s">
        <v>114</v>
      </c>
      <c r="F277" s="20" t="s">
        <v>18</v>
      </c>
      <c r="G277" s="12">
        <v>90</v>
      </c>
      <c r="H277" s="12">
        <v>90</v>
      </c>
      <c r="I277" s="72">
        <f t="shared" ref="I277" si="43">H277/G277*100</f>
        <v>100</v>
      </c>
      <c r="J277" s="51">
        <f>I277</f>
        <v>100</v>
      </c>
      <c r="K277" s="2"/>
      <c r="L277" s="159"/>
      <c r="M277" s="166"/>
    </row>
    <row r="278" spans="1:13" ht="41.25" customHeight="1" x14ac:dyDescent="0.25">
      <c r="A278" s="223"/>
      <c r="B278" s="187"/>
      <c r="C278" s="196"/>
      <c r="D278" s="148" t="s">
        <v>19</v>
      </c>
      <c r="E278" s="195" t="s">
        <v>54</v>
      </c>
      <c r="F278" s="12" t="s">
        <v>29</v>
      </c>
      <c r="G278" s="109">
        <v>1814</v>
      </c>
      <c r="H278" s="109">
        <v>1816</v>
      </c>
      <c r="I278" s="72">
        <f t="shared" si="38"/>
        <v>100.11025358324146</v>
      </c>
      <c r="J278" s="160">
        <f>(I278+I279)/2</f>
        <v>100.13756702245337</v>
      </c>
      <c r="K278" s="148"/>
      <c r="L278" s="159"/>
      <c r="M278" s="166"/>
    </row>
    <row r="279" spans="1:13" ht="33.75" customHeight="1" x14ac:dyDescent="0.25">
      <c r="A279" s="223"/>
      <c r="B279" s="187"/>
      <c r="C279" s="196"/>
      <c r="D279" s="149"/>
      <c r="E279" s="195"/>
      <c r="F279" s="12" t="s">
        <v>28</v>
      </c>
      <c r="G279" s="109">
        <v>2426</v>
      </c>
      <c r="H279" s="109">
        <v>2430</v>
      </c>
      <c r="I279" s="72">
        <f t="shared" si="38"/>
        <v>100.16488046166529</v>
      </c>
      <c r="J279" s="161"/>
      <c r="K279" s="149"/>
      <c r="L279" s="149"/>
      <c r="M279" s="166"/>
    </row>
    <row r="280" spans="1:13" ht="50.25" customHeight="1" x14ac:dyDescent="0.25">
      <c r="A280" s="223"/>
      <c r="B280" s="187"/>
      <c r="C280" s="196"/>
      <c r="D280" s="58" t="s">
        <v>14</v>
      </c>
      <c r="E280" s="23" t="s">
        <v>116</v>
      </c>
      <c r="F280" s="12" t="s">
        <v>18</v>
      </c>
      <c r="G280" s="12">
        <v>3</v>
      </c>
      <c r="H280" s="12">
        <v>3</v>
      </c>
      <c r="I280" s="72">
        <f t="shared" ref="I280" si="44">H280/G280*100</f>
        <v>100</v>
      </c>
      <c r="J280" s="72">
        <f>I280</f>
        <v>100</v>
      </c>
      <c r="K280" s="2"/>
      <c r="L280" s="62" t="s">
        <v>117</v>
      </c>
      <c r="M280" s="166"/>
    </row>
    <row r="281" spans="1:13" ht="46.5" customHeight="1" x14ac:dyDescent="0.25">
      <c r="A281" s="223"/>
      <c r="B281" s="187"/>
      <c r="C281" s="196"/>
      <c r="D281" s="58" t="s">
        <v>14</v>
      </c>
      <c r="E281" s="32" t="s">
        <v>118</v>
      </c>
      <c r="F281" s="20" t="s">
        <v>18</v>
      </c>
      <c r="G281" s="12">
        <v>56</v>
      </c>
      <c r="H281" s="12">
        <v>56</v>
      </c>
      <c r="I281" s="72">
        <f t="shared" ref="I281:I282" si="45">H281/G281*100</f>
        <v>100</v>
      </c>
      <c r="J281" s="72">
        <f t="shared" ref="J281:J282" si="46">I281</f>
        <v>100</v>
      </c>
      <c r="K281" s="2"/>
      <c r="L281" s="91" t="s">
        <v>119</v>
      </c>
      <c r="M281" s="166"/>
    </row>
    <row r="282" spans="1:13" ht="45" x14ac:dyDescent="0.25">
      <c r="A282" s="223"/>
      <c r="B282" s="187"/>
      <c r="C282" s="196"/>
      <c r="D282" s="58" t="s">
        <v>14</v>
      </c>
      <c r="E282" s="32" t="s">
        <v>120</v>
      </c>
      <c r="F282" s="20" t="s">
        <v>18</v>
      </c>
      <c r="G282" s="12">
        <v>48</v>
      </c>
      <c r="H282" s="12">
        <v>48</v>
      </c>
      <c r="I282" s="72">
        <f t="shared" si="45"/>
        <v>100</v>
      </c>
      <c r="J282" s="72">
        <f t="shared" si="46"/>
        <v>100</v>
      </c>
      <c r="K282" s="2"/>
      <c r="L282" s="91" t="s">
        <v>119</v>
      </c>
      <c r="M282" s="166"/>
    </row>
    <row r="283" spans="1:13" x14ac:dyDescent="0.25">
      <c r="A283" s="223"/>
      <c r="B283" s="187"/>
      <c r="C283" s="196"/>
      <c r="D283" s="163" t="s">
        <v>19</v>
      </c>
      <c r="E283" s="212" t="s">
        <v>55</v>
      </c>
      <c r="F283" s="12" t="s">
        <v>29</v>
      </c>
      <c r="G283" s="109">
        <v>3230</v>
      </c>
      <c r="H283" s="109">
        <v>3240</v>
      </c>
      <c r="I283" s="72">
        <f t="shared" si="38"/>
        <v>100.30959752321982</v>
      </c>
      <c r="J283" s="160">
        <f>(I283+I284)/2</f>
        <v>100.89377373181253</v>
      </c>
      <c r="K283" s="2"/>
      <c r="L283" s="148" t="s">
        <v>130</v>
      </c>
      <c r="M283" s="166"/>
    </row>
    <row r="284" spans="1:13" ht="30" customHeight="1" x14ac:dyDescent="0.25">
      <c r="A284" s="223"/>
      <c r="B284" s="187"/>
      <c r="C284" s="196"/>
      <c r="D284" s="163"/>
      <c r="E284" s="213"/>
      <c r="F284" s="12" t="s">
        <v>28</v>
      </c>
      <c r="G284" s="109">
        <v>8390</v>
      </c>
      <c r="H284" s="109">
        <v>8514</v>
      </c>
      <c r="I284" s="72">
        <f t="shared" si="38"/>
        <v>101.47794994040524</v>
      </c>
      <c r="J284" s="161"/>
      <c r="K284" s="2"/>
      <c r="L284" s="149"/>
      <c r="M284" s="166"/>
    </row>
    <row r="285" spans="1:13" ht="71.25" customHeight="1" x14ac:dyDescent="0.25">
      <c r="A285" s="223"/>
      <c r="B285" s="187"/>
      <c r="C285" s="196"/>
      <c r="D285" s="34" t="s">
        <v>14</v>
      </c>
      <c r="E285" s="24" t="s">
        <v>121</v>
      </c>
      <c r="F285" s="20" t="s">
        <v>122</v>
      </c>
      <c r="G285" s="12">
        <v>130</v>
      </c>
      <c r="H285" s="12">
        <v>130</v>
      </c>
      <c r="I285" s="72">
        <f t="shared" ref="I285" si="47">H285/G285*100</f>
        <v>100</v>
      </c>
      <c r="J285" s="51">
        <v>100</v>
      </c>
      <c r="K285" s="2"/>
      <c r="L285" s="91" t="s">
        <v>106</v>
      </c>
      <c r="M285" s="166"/>
    </row>
    <row r="286" spans="1:13" ht="67.5" customHeight="1" x14ac:dyDescent="0.25">
      <c r="A286" s="223"/>
      <c r="B286" s="187"/>
      <c r="C286" s="196"/>
      <c r="D286" s="163" t="s">
        <v>19</v>
      </c>
      <c r="E286" s="195" t="s">
        <v>140</v>
      </c>
      <c r="F286" s="12" t="s">
        <v>29</v>
      </c>
      <c r="G286" s="109">
        <v>1875</v>
      </c>
      <c r="H286" s="109">
        <v>1880</v>
      </c>
      <c r="I286" s="72">
        <f t="shared" si="38"/>
        <v>100.26666666666667</v>
      </c>
      <c r="J286" s="160">
        <f>(I286+I287)/2</f>
        <v>100.17637494022</v>
      </c>
      <c r="K286" s="148"/>
      <c r="L286" s="148" t="s">
        <v>130</v>
      </c>
      <c r="M286" s="166"/>
    </row>
    <row r="287" spans="1:13" ht="29.25" customHeight="1" x14ac:dyDescent="0.25">
      <c r="A287" s="223"/>
      <c r="B287" s="187"/>
      <c r="C287" s="196"/>
      <c r="D287" s="163"/>
      <c r="E287" s="195"/>
      <c r="F287" s="12" t="s">
        <v>28</v>
      </c>
      <c r="G287" s="109">
        <v>3485</v>
      </c>
      <c r="H287" s="109">
        <v>3488</v>
      </c>
      <c r="I287" s="72">
        <f t="shared" si="38"/>
        <v>100.08608321377332</v>
      </c>
      <c r="J287" s="161"/>
      <c r="K287" s="149"/>
      <c r="L287" s="159"/>
      <c r="M287" s="166"/>
    </row>
    <row r="288" spans="1:13" ht="197.25" customHeight="1" x14ac:dyDescent="0.25">
      <c r="A288" s="223"/>
      <c r="B288" s="113" t="s">
        <v>56</v>
      </c>
      <c r="C288" s="30" t="s">
        <v>2</v>
      </c>
      <c r="D288" s="34" t="s">
        <v>19</v>
      </c>
      <c r="E288" s="32" t="s">
        <v>57</v>
      </c>
      <c r="F288" s="12" t="s">
        <v>28</v>
      </c>
      <c r="G288" s="109">
        <v>120</v>
      </c>
      <c r="H288" s="109">
        <v>120</v>
      </c>
      <c r="I288" s="72">
        <f t="shared" si="38"/>
        <v>100</v>
      </c>
      <c r="J288" s="47">
        <f>I288</f>
        <v>100</v>
      </c>
      <c r="K288" s="43"/>
      <c r="L288" s="159"/>
      <c r="M288" s="166"/>
    </row>
    <row r="289" spans="1:13" ht="90" x14ac:dyDescent="0.25">
      <c r="A289" s="223"/>
      <c r="B289" s="112" t="s">
        <v>58</v>
      </c>
      <c r="C289" s="30" t="s">
        <v>2</v>
      </c>
      <c r="D289" s="34" t="s">
        <v>19</v>
      </c>
      <c r="E289" s="32" t="s">
        <v>59</v>
      </c>
      <c r="F289" s="20" t="s">
        <v>23</v>
      </c>
      <c r="G289" s="109">
        <v>290</v>
      </c>
      <c r="H289" s="109">
        <v>290</v>
      </c>
      <c r="I289" s="72">
        <f t="shared" si="38"/>
        <v>100</v>
      </c>
      <c r="J289" s="47">
        <f>I289</f>
        <v>100</v>
      </c>
      <c r="K289" s="18"/>
      <c r="L289" s="159"/>
      <c r="M289" s="166"/>
    </row>
    <row r="290" spans="1:13" ht="30" x14ac:dyDescent="0.25">
      <c r="A290" s="223"/>
      <c r="B290" s="220" t="s">
        <v>139</v>
      </c>
      <c r="C290" s="141" t="s">
        <v>2</v>
      </c>
      <c r="D290" s="34" t="s">
        <v>19</v>
      </c>
      <c r="E290" s="4" t="s">
        <v>144</v>
      </c>
      <c r="F290" s="12" t="s">
        <v>36</v>
      </c>
      <c r="G290" s="109">
        <v>6800</v>
      </c>
      <c r="H290" s="109">
        <v>6661</v>
      </c>
      <c r="I290" s="72">
        <f t="shared" si="38"/>
        <v>97.955882352941188</v>
      </c>
      <c r="J290" s="160">
        <f>(I290+I291)/2</f>
        <v>101.77205882352942</v>
      </c>
      <c r="K290" s="2"/>
      <c r="L290" s="159"/>
      <c r="M290" s="166"/>
    </row>
    <row r="291" spans="1:13" ht="30" x14ac:dyDescent="0.25">
      <c r="A291" s="223"/>
      <c r="B291" s="221"/>
      <c r="C291" s="143"/>
      <c r="D291" s="34" t="s">
        <v>19</v>
      </c>
      <c r="E291" s="4" t="s">
        <v>60</v>
      </c>
      <c r="F291" s="12" t="s">
        <v>36</v>
      </c>
      <c r="G291" s="109">
        <v>3400</v>
      </c>
      <c r="H291" s="109">
        <v>3590</v>
      </c>
      <c r="I291" s="72">
        <f t="shared" si="38"/>
        <v>105.58823529411765</v>
      </c>
      <c r="J291" s="161"/>
      <c r="K291" s="2"/>
      <c r="L291" s="149"/>
      <c r="M291" s="166"/>
    </row>
    <row r="292" spans="1:13" ht="30" x14ac:dyDescent="0.25">
      <c r="A292" s="223"/>
      <c r="B292" s="7" t="s">
        <v>61</v>
      </c>
      <c r="C292" s="30" t="s">
        <v>2</v>
      </c>
      <c r="D292" s="34" t="s">
        <v>19</v>
      </c>
      <c r="E292" s="4" t="s">
        <v>61</v>
      </c>
      <c r="F292" s="12" t="s">
        <v>62</v>
      </c>
      <c r="G292" s="109">
        <v>2164</v>
      </c>
      <c r="H292" s="109">
        <v>2233</v>
      </c>
      <c r="I292" s="72">
        <f t="shared" si="38"/>
        <v>103.18853974121996</v>
      </c>
      <c r="J292" s="47">
        <f>I292</f>
        <v>103.18853974121996</v>
      </c>
      <c r="K292" s="18"/>
      <c r="L292" s="91" t="s">
        <v>131</v>
      </c>
      <c r="M292" s="167"/>
    </row>
    <row r="293" spans="1:13" ht="30" x14ac:dyDescent="0.25">
      <c r="A293" s="223"/>
      <c r="B293" s="216" t="s">
        <v>88</v>
      </c>
      <c r="C293" s="218" t="s">
        <v>2</v>
      </c>
      <c r="D293" s="26" t="s">
        <v>14</v>
      </c>
      <c r="E293" s="38"/>
      <c r="F293" s="19"/>
      <c r="G293" s="12"/>
      <c r="H293" s="12"/>
      <c r="I293" s="64"/>
      <c r="J293" s="47">
        <v>100</v>
      </c>
      <c r="K293" s="2"/>
      <c r="L293" s="99"/>
      <c r="M293" s="2"/>
    </row>
    <row r="294" spans="1:13" ht="30" x14ac:dyDescent="0.25">
      <c r="A294" s="224"/>
      <c r="B294" s="217"/>
      <c r="C294" s="219"/>
      <c r="D294" s="26" t="s">
        <v>19</v>
      </c>
      <c r="E294" s="38"/>
      <c r="F294" s="19"/>
      <c r="G294" s="12"/>
      <c r="H294" s="12"/>
      <c r="I294" s="64"/>
      <c r="J294" s="47">
        <f>(I275+I276+I278+I279+I283+I284+I286+I287+I288+I289+I290+I291+I292)/13</f>
        <v>100.70522191364761</v>
      </c>
      <c r="K294" s="2"/>
      <c r="L294" s="99"/>
      <c r="M294" s="2"/>
    </row>
    <row r="295" spans="1:13" ht="126" x14ac:dyDescent="0.25">
      <c r="A295" s="222" t="s">
        <v>80</v>
      </c>
      <c r="B295" s="145" t="s">
        <v>152</v>
      </c>
      <c r="C295" s="141" t="s">
        <v>2</v>
      </c>
      <c r="D295" s="34" t="s">
        <v>14</v>
      </c>
      <c r="E295" s="5" t="s">
        <v>111</v>
      </c>
      <c r="F295" s="12" t="s">
        <v>18</v>
      </c>
      <c r="G295" s="79">
        <v>35</v>
      </c>
      <c r="H295" s="12">
        <v>35</v>
      </c>
      <c r="I295" s="72">
        <f t="shared" ref="I295" si="48">H295/G295*100</f>
        <v>100</v>
      </c>
      <c r="J295" s="153">
        <f>(I295+I296)/2</f>
        <v>100</v>
      </c>
      <c r="K295" s="2"/>
      <c r="L295" s="91" t="s">
        <v>112</v>
      </c>
      <c r="M295" s="165">
        <f>(J295+J297+J299+J300+J302+J303+J304+J305+J307+J308+J310+J311+J313+J312)/14</f>
        <v>97.511356856686348</v>
      </c>
    </row>
    <row r="296" spans="1:13" ht="110.25" x14ac:dyDescent="0.25">
      <c r="A296" s="223"/>
      <c r="B296" s="146"/>
      <c r="C296" s="142"/>
      <c r="D296" s="20" t="s">
        <v>14</v>
      </c>
      <c r="E296" s="40" t="s">
        <v>113</v>
      </c>
      <c r="F296" s="12" t="s">
        <v>18</v>
      </c>
      <c r="G296" s="12">
        <v>5.2</v>
      </c>
      <c r="H296" s="12">
        <v>5.2</v>
      </c>
      <c r="I296" s="72">
        <v>100</v>
      </c>
      <c r="J296" s="154"/>
      <c r="K296" s="16"/>
      <c r="L296" s="20" t="s">
        <v>112</v>
      </c>
      <c r="M296" s="166"/>
    </row>
    <row r="297" spans="1:13" x14ac:dyDescent="0.25">
      <c r="A297" s="223"/>
      <c r="B297" s="146"/>
      <c r="C297" s="142"/>
      <c r="D297" s="163" t="s">
        <v>19</v>
      </c>
      <c r="E297" s="195" t="s">
        <v>51</v>
      </c>
      <c r="F297" s="20" t="s">
        <v>134</v>
      </c>
      <c r="G297" s="12">
        <v>381</v>
      </c>
      <c r="H297" s="12">
        <v>381</v>
      </c>
      <c r="I297" s="72">
        <f>H297/G297*100</f>
        <v>100</v>
      </c>
      <c r="J297" s="158">
        <f>(I297+I298)/2</f>
        <v>98.941979522184297</v>
      </c>
      <c r="K297" s="148"/>
      <c r="L297" s="148" t="s">
        <v>115</v>
      </c>
      <c r="M297" s="166"/>
    </row>
    <row r="298" spans="1:13" ht="30" customHeight="1" x14ac:dyDescent="0.25">
      <c r="A298" s="223"/>
      <c r="B298" s="146"/>
      <c r="C298" s="142"/>
      <c r="D298" s="163"/>
      <c r="E298" s="195"/>
      <c r="F298" s="20" t="s">
        <v>135</v>
      </c>
      <c r="G298" s="109">
        <v>2930</v>
      </c>
      <c r="H298" s="109">
        <v>2868</v>
      </c>
      <c r="I298" s="72">
        <f t="shared" si="38"/>
        <v>97.883959044368595</v>
      </c>
      <c r="J298" s="158"/>
      <c r="K298" s="159"/>
      <c r="L298" s="159"/>
      <c r="M298" s="166"/>
    </row>
    <row r="299" spans="1:13" ht="75" customHeight="1" x14ac:dyDescent="0.25">
      <c r="A299" s="223"/>
      <c r="B299" s="146"/>
      <c r="C299" s="142"/>
      <c r="D299" s="28" t="s">
        <v>14</v>
      </c>
      <c r="E299" s="23" t="s">
        <v>114</v>
      </c>
      <c r="F299" s="20" t="s">
        <v>18</v>
      </c>
      <c r="G299" s="12">
        <v>90</v>
      </c>
      <c r="H299" s="12">
        <v>90</v>
      </c>
      <c r="I299" s="72">
        <f t="shared" si="38"/>
        <v>100</v>
      </c>
      <c r="J299" s="51">
        <f>I299</f>
        <v>100</v>
      </c>
      <c r="K299" s="2"/>
      <c r="L299" s="159"/>
      <c r="M299" s="166"/>
    </row>
    <row r="300" spans="1:13" ht="28.5" customHeight="1" x14ac:dyDescent="0.25">
      <c r="A300" s="223"/>
      <c r="B300" s="146"/>
      <c r="C300" s="142"/>
      <c r="D300" s="163" t="s">
        <v>19</v>
      </c>
      <c r="E300" s="195" t="s">
        <v>54</v>
      </c>
      <c r="F300" s="12" t="s">
        <v>29</v>
      </c>
      <c r="G300" s="12">
        <v>838</v>
      </c>
      <c r="H300" s="12">
        <v>957</v>
      </c>
      <c r="I300" s="72">
        <f t="shared" si="38"/>
        <v>114.20047732696897</v>
      </c>
      <c r="J300" s="153">
        <f>(I301+I300)/2</f>
        <v>108.3363637896197</v>
      </c>
      <c r="K300" s="148"/>
      <c r="L300" s="159"/>
      <c r="M300" s="166"/>
    </row>
    <row r="301" spans="1:13" ht="30" customHeight="1" x14ac:dyDescent="0.25">
      <c r="A301" s="223"/>
      <c r="B301" s="146"/>
      <c r="C301" s="142"/>
      <c r="D301" s="163"/>
      <c r="E301" s="195"/>
      <c r="F301" s="12" t="s">
        <v>28</v>
      </c>
      <c r="G301" s="109">
        <v>1982</v>
      </c>
      <c r="H301" s="109">
        <v>2031</v>
      </c>
      <c r="I301" s="72">
        <f t="shared" si="38"/>
        <v>102.47225025227043</v>
      </c>
      <c r="J301" s="154"/>
      <c r="K301" s="149"/>
      <c r="L301" s="149"/>
      <c r="M301" s="166"/>
    </row>
    <row r="302" spans="1:13" ht="50.25" customHeight="1" x14ac:dyDescent="0.25">
      <c r="A302" s="223"/>
      <c r="B302" s="146"/>
      <c r="C302" s="142"/>
      <c r="D302" s="58" t="s">
        <v>14</v>
      </c>
      <c r="E302" s="23" t="s">
        <v>116</v>
      </c>
      <c r="F302" s="12" t="s">
        <v>18</v>
      </c>
      <c r="G302" s="12">
        <v>3</v>
      </c>
      <c r="H302" s="12">
        <v>3</v>
      </c>
      <c r="I302" s="72">
        <f t="shared" si="38"/>
        <v>100</v>
      </c>
      <c r="J302" s="72">
        <f>I302</f>
        <v>100</v>
      </c>
      <c r="K302" s="2"/>
      <c r="L302" s="62" t="s">
        <v>117</v>
      </c>
      <c r="M302" s="166"/>
    </row>
    <row r="303" spans="1:13" ht="46.5" customHeight="1" x14ac:dyDescent="0.25">
      <c r="A303" s="223"/>
      <c r="B303" s="146"/>
      <c r="C303" s="142"/>
      <c r="D303" s="58" t="s">
        <v>14</v>
      </c>
      <c r="E303" s="32" t="s">
        <v>118</v>
      </c>
      <c r="F303" s="20" t="s">
        <v>18</v>
      </c>
      <c r="G303" s="12">
        <v>56</v>
      </c>
      <c r="H303" s="12">
        <v>56</v>
      </c>
      <c r="I303" s="72">
        <f t="shared" si="38"/>
        <v>100</v>
      </c>
      <c r="J303" s="72">
        <f t="shared" ref="J303:J304" si="49">I303</f>
        <v>100</v>
      </c>
      <c r="K303" s="2"/>
      <c r="L303" s="67" t="s">
        <v>119</v>
      </c>
      <c r="M303" s="166"/>
    </row>
    <row r="304" spans="1:13" ht="45" x14ac:dyDescent="0.25">
      <c r="A304" s="223"/>
      <c r="B304" s="146"/>
      <c r="C304" s="142"/>
      <c r="D304" s="58" t="s">
        <v>14</v>
      </c>
      <c r="E304" s="32" t="s">
        <v>120</v>
      </c>
      <c r="F304" s="20" t="s">
        <v>18</v>
      </c>
      <c r="G304" s="12">
        <v>48</v>
      </c>
      <c r="H304" s="12">
        <v>48</v>
      </c>
      <c r="I304" s="72">
        <f t="shared" si="38"/>
        <v>100</v>
      </c>
      <c r="J304" s="72">
        <f t="shared" si="49"/>
        <v>100</v>
      </c>
      <c r="K304" s="2"/>
      <c r="L304" s="67" t="s">
        <v>119</v>
      </c>
      <c r="M304" s="166"/>
    </row>
    <row r="305" spans="1:13" x14ac:dyDescent="0.25">
      <c r="A305" s="223"/>
      <c r="B305" s="146"/>
      <c r="C305" s="142"/>
      <c r="D305" s="163" t="s">
        <v>19</v>
      </c>
      <c r="E305" s="212" t="s">
        <v>55</v>
      </c>
      <c r="F305" s="12" t="s">
        <v>29</v>
      </c>
      <c r="G305" s="109">
        <v>1645</v>
      </c>
      <c r="H305" s="109">
        <v>1571</v>
      </c>
      <c r="I305" s="72">
        <f t="shared" si="38"/>
        <v>95.501519756838903</v>
      </c>
      <c r="J305" s="160">
        <f>(I305+I306)/2</f>
        <v>96.58561296859169</v>
      </c>
      <c r="K305" s="148"/>
      <c r="L305" s="148" t="s">
        <v>115</v>
      </c>
      <c r="M305" s="166"/>
    </row>
    <row r="306" spans="1:13" ht="45" customHeight="1" x14ac:dyDescent="0.25">
      <c r="A306" s="223"/>
      <c r="B306" s="146"/>
      <c r="C306" s="142"/>
      <c r="D306" s="163"/>
      <c r="E306" s="213"/>
      <c r="F306" s="12" t="s">
        <v>28</v>
      </c>
      <c r="G306" s="109">
        <v>4935</v>
      </c>
      <c r="H306" s="109">
        <v>4820</v>
      </c>
      <c r="I306" s="72">
        <f t="shared" si="38"/>
        <v>97.669706180344477</v>
      </c>
      <c r="J306" s="161"/>
      <c r="K306" s="149"/>
      <c r="L306" s="149"/>
      <c r="M306" s="166"/>
    </row>
    <row r="307" spans="1:13" ht="62.25" customHeight="1" x14ac:dyDescent="0.25">
      <c r="A307" s="223"/>
      <c r="B307" s="146"/>
      <c r="C307" s="142"/>
      <c r="D307" s="34" t="s">
        <v>14</v>
      </c>
      <c r="E307" s="24" t="s">
        <v>121</v>
      </c>
      <c r="F307" s="20" t="s">
        <v>122</v>
      </c>
      <c r="G307" s="12">
        <v>130</v>
      </c>
      <c r="H307" s="12">
        <v>130</v>
      </c>
      <c r="I307" s="72">
        <f t="shared" si="38"/>
        <v>100</v>
      </c>
      <c r="J307" s="51">
        <f>I307</f>
        <v>100</v>
      </c>
      <c r="K307" s="2"/>
      <c r="L307" s="91" t="s">
        <v>106</v>
      </c>
      <c r="M307" s="166"/>
    </row>
    <row r="308" spans="1:13" ht="67.5" customHeight="1" x14ac:dyDescent="0.25">
      <c r="A308" s="223"/>
      <c r="B308" s="146"/>
      <c r="C308" s="142"/>
      <c r="D308" s="163" t="s">
        <v>19</v>
      </c>
      <c r="E308" s="195" t="s">
        <v>140</v>
      </c>
      <c r="F308" s="12" t="s">
        <v>29</v>
      </c>
      <c r="G308" s="79">
        <v>413</v>
      </c>
      <c r="H308" s="79">
        <v>414</v>
      </c>
      <c r="I308" s="72">
        <f t="shared" si="38"/>
        <v>100.24213075060533</v>
      </c>
      <c r="J308" s="160">
        <f>(I308+I309)/2</f>
        <v>100.22017340305291</v>
      </c>
      <c r="K308" s="148"/>
      <c r="L308" s="148" t="s">
        <v>115</v>
      </c>
      <c r="M308" s="166"/>
    </row>
    <row r="309" spans="1:13" ht="30" customHeight="1" x14ac:dyDescent="0.25">
      <c r="A309" s="223"/>
      <c r="B309" s="147"/>
      <c r="C309" s="143"/>
      <c r="D309" s="163"/>
      <c r="E309" s="195"/>
      <c r="F309" s="12" t="s">
        <v>28</v>
      </c>
      <c r="G309" s="109">
        <v>1009</v>
      </c>
      <c r="H309" s="109">
        <v>1011</v>
      </c>
      <c r="I309" s="72">
        <f t="shared" si="38"/>
        <v>100.1982160555005</v>
      </c>
      <c r="J309" s="161"/>
      <c r="K309" s="149"/>
      <c r="L309" s="159"/>
      <c r="M309" s="166"/>
    </row>
    <row r="310" spans="1:13" ht="180" x14ac:dyDescent="0.25">
      <c r="A310" s="223"/>
      <c r="B310" s="113" t="s">
        <v>56</v>
      </c>
      <c r="C310" s="30" t="s">
        <v>2</v>
      </c>
      <c r="D310" s="34" t="s">
        <v>19</v>
      </c>
      <c r="E310" s="32" t="s">
        <v>57</v>
      </c>
      <c r="F310" s="12" t="s">
        <v>28</v>
      </c>
      <c r="G310" s="12">
        <v>45</v>
      </c>
      <c r="H310" s="12">
        <v>45</v>
      </c>
      <c r="I310" s="72">
        <f t="shared" ref="I310:I374" si="50">H310/G310*100</f>
        <v>100</v>
      </c>
      <c r="J310" s="47">
        <f>I310</f>
        <v>100</v>
      </c>
      <c r="K310" s="46"/>
      <c r="L310" s="159"/>
      <c r="M310" s="166"/>
    </row>
    <row r="311" spans="1:13" ht="90" x14ac:dyDescent="0.25">
      <c r="A311" s="223"/>
      <c r="B311" s="112" t="s">
        <v>58</v>
      </c>
      <c r="C311" s="30" t="s">
        <v>2</v>
      </c>
      <c r="D311" s="34" t="s">
        <v>19</v>
      </c>
      <c r="E311" s="32" t="s">
        <v>59</v>
      </c>
      <c r="F311" s="20" t="s">
        <v>23</v>
      </c>
      <c r="G311" s="12">
        <v>88</v>
      </c>
      <c r="H311" s="12">
        <v>59</v>
      </c>
      <c r="I311" s="72">
        <f t="shared" si="50"/>
        <v>67.045454545454547</v>
      </c>
      <c r="J311" s="47">
        <f>I311</f>
        <v>67.045454545454547</v>
      </c>
      <c r="K311" s="2"/>
      <c r="L311" s="159"/>
      <c r="M311" s="166"/>
    </row>
    <row r="312" spans="1:13" ht="45" x14ac:dyDescent="0.25">
      <c r="A312" s="223"/>
      <c r="B312" s="116" t="s">
        <v>139</v>
      </c>
      <c r="C312" s="108" t="s">
        <v>2</v>
      </c>
      <c r="D312" s="34" t="s">
        <v>19</v>
      </c>
      <c r="E312" s="4" t="s">
        <v>60</v>
      </c>
      <c r="F312" s="12" t="s">
        <v>36</v>
      </c>
      <c r="G312" s="109">
        <v>5100</v>
      </c>
      <c r="H312" s="109">
        <v>5127</v>
      </c>
      <c r="I312" s="72">
        <f>H312/G312*100</f>
        <v>100.52941176470588</v>
      </c>
      <c r="J312" s="107">
        <f>I312</f>
        <v>100.52941176470588</v>
      </c>
      <c r="K312" s="2"/>
      <c r="L312" s="149"/>
      <c r="M312" s="166"/>
    </row>
    <row r="313" spans="1:13" ht="30" x14ac:dyDescent="0.25">
      <c r="A313" s="223"/>
      <c r="B313" s="7" t="s">
        <v>61</v>
      </c>
      <c r="C313" s="30" t="s">
        <v>2</v>
      </c>
      <c r="D313" s="34" t="s">
        <v>19</v>
      </c>
      <c r="E313" s="4" t="s">
        <v>61</v>
      </c>
      <c r="F313" s="12" t="s">
        <v>62</v>
      </c>
      <c r="G313" s="12">
        <v>400</v>
      </c>
      <c r="H313" s="12">
        <v>374</v>
      </c>
      <c r="I313" s="72">
        <f t="shared" si="50"/>
        <v>93.5</v>
      </c>
      <c r="J313" s="47">
        <f>I313</f>
        <v>93.5</v>
      </c>
      <c r="K313" s="18"/>
      <c r="L313" s="91" t="s">
        <v>127</v>
      </c>
      <c r="M313" s="167"/>
    </row>
    <row r="314" spans="1:13" ht="30" x14ac:dyDescent="0.25">
      <c r="A314" s="223"/>
      <c r="B314" s="216" t="s">
        <v>88</v>
      </c>
      <c r="C314" s="218" t="s">
        <v>2</v>
      </c>
      <c r="D314" s="26" t="s">
        <v>14</v>
      </c>
      <c r="E314" s="38"/>
      <c r="F314" s="19"/>
      <c r="G314" s="12"/>
      <c r="H314" s="12"/>
      <c r="I314" s="64"/>
      <c r="J314" s="47">
        <v>100</v>
      </c>
      <c r="K314" s="2"/>
      <c r="L314" s="99"/>
      <c r="M314" s="2"/>
    </row>
    <row r="315" spans="1:13" ht="30" x14ac:dyDescent="0.25">
      <c r="A315" s="224"/>
      <c r="B315" s="217"/>
      <c r="C315" s="219"/>
      <c r="D315" s="26" t="s">
        <v>19</v>
      </c>
      <c r="E315" s="38"/>
      <c r="F315" s="19"/>
      <c r="G315" s="12"/>
      <c r="H315" s="12"/>
      <c r="I315" s="64"/>
      <c r="J315" s="47">
        <f>(I297+I298+I300+I301+I305+I306+I308+I309+I310+I311+I312+I313+I312)/13</f>
        <v>97.674810572443349</v>
      </c>
      <c r="K315" s="2"/>
      <c r="L315" s="99"/>
      <c r="M315" s="2"/>
    </row>
    <row r="316" spans="1:13" ht="126" x14ac:dyDescent="0.25">
      <c r="A316" s="184" t="s">
        <v>81</v>
      </c>
      <c r="B316" s="148" t="s">
        <v>154</v>
      </c>
      <c r="C316" s="141" t="s">
        <v>2</v>
      </c>
      <c r="D316" s="34" t="s">
        <v>14</v>
      </c>
      <c r="E316" s="5" t="s">
        <v>111</v>
      </c>
      <c r="F316" s="12" t="s">
        <v>18</v>
      </c>
      <c r="G316" s="79">
        <v>35</v>
      </c>
      <c r="H316" s="12">
        <v>35</v>
      </c>
      <c r="I316" s="72">
        <f t="shared" ref="I316" si="51">H316/G316*100</f>
        <v>100</v>
      </c>
      <c r="J316" s="153">
        <f>(I316+I317)/2</f>
        <v>100</v>
      </c>
      <c r="K316" s="2"/>
      <c r="L316" s="91" t="s">
        <v>112</v>
      </c>
      <c r="M316" s="165">
        <f>(J316+J318+J320+J321+J323+J324+J325+J326+J328+J332+J333+J334+J335+J329+J331)/15</f>
        <v>105.62434865262534</v>
      </c>
    </row>
    <row r="317" spans="1:13" ht="110.25" x14ac:dyDescent="0.25">
      <c r="A317" s="185"/>
      <c r="B317" s="159"/>
      <c r="C317" s="142"/>
      <c r="D317" s="20" t="s">
        <v>14</v>
      </c>
      <c r="E317" s="40" t="s">
        <v>113</v>
      </c>
      <c r="F317" s="12" t="s">
        <v>18</v>
      </c>
      <c r="G317" s="12">
        <v>5.2</v>
      </c>
      <c r="H317" s="12">
        <v>5.2</v>
      </c>
      <c r="I317" s="72">
        <v>100</v>
      </c>
      <c r="J317" s="154"/>
      <c r="K317" s="16"/>
      <c r="L317" s="20" t="s">
        <v>112</v>
      </c>
      <c r="M317" s="166"/>
    </row>
    <row r="318" spans="1:13" x14ac:dyDescent="0.25">
      <c r="A318" s="185"/>
      <c r="B318" s="159"/>
      <c r="C318" s="142"/>
      <c r="D318" s="163" t="s">
        <v>19</v>
      </c>
      <c r="E318" s="195" t="s">
        <v>51</v>
      </c>
      <c r="F318" s="20" t="s">
        <v>29</v>
      </c>
      <c r="G318" s="127">
        <v>416</v>
      </c>
      <c r="H318" s="127">
        <v>314</v>
      </c>
      <c r="I318" s="72">
        <f t="shared" si="50"/>
        <v>75.480769230769226</v>
      </c>
      <c r="J318" s="168">
        <f>(I318+I319)/2</f>
        <v>82.333109012379481</v>
      </c>
      <c r="K318" s="148" t="s">
        <v>174</v>
      </c>
      <c r="L318" s="148" t="s">
        <v>115</v>
      </c>
      <c r="M318" s="166"/>
    </row>
    <row r="319" spans="1:13" ht="39" customHeight="1" x14ac:dyDescent="0.25">
      <c r="A319" s="185"/>
      <c r="B319" s="159"/>
      <c r="C319" s="142"/>
      <c r="D319" s="163"/>
      <c r="E319" s="195"/>
      <c r="F319" s="20" t="s">
        <v>28</v>
      </c>
      <c r="G319" s="127">
        <v>5058</v>
      </c>
      <c r="H319" s="127">
        <v>4511</v>
      </c>
      <c r="I319" s="72">
        <f t="shared" si="50"/>
        <v>89.185448793989721</v>
      </c>
      <c r="J319" s="168"/>
      <c r="K319" s="159"/>
      <c r="L319" s="159"/>
      <c r="M319" s="166"/>
    </row>
    <row r="320" spans="1:13" ht="64.5" customHeight="1" x14ac:dyDescent="0.25">
      <c r="A320" s="185"/>
      <c r="B320" s="159"/>
      <c r="C320" s="142"/>
      <c r="D320" s="28" t="s">
        <v>14</v>
      </c>
      <c r="E320" s="23" t="s">
        <v>114</v>
      </c>
      <c r="F320" s="20" t="s">
        <v>18</v>
      </c>
      <c r="G320" s="127">
        <v>90</v>
      </c>
      <c r="H320" s="127">
        <v>90</v>
      </c>
      <c r="I320" s="72">
        <f t="shared" si="50"/>
        <v>100</v>
      </c>
      <c r="J320" s="51">
        <v>100</v>
      </c>
      <c r="K320" s="2"/>
      <c r="L320" s="159"/>
      <c r="M320" s="166"/>
    </row>
    <row r="321" spans="1:13" ht="23.25" customHeight="1" x14ac:dyDescent="0.25">
      <c r="A321" s="185"/>
      <c r="B321" s="159"/>
      <c r="C321" s="142"/>
      <c r="D321" s="148" t="s">
        <v>19</v>
      </c>
      <c r="E321" s="190" t="s">
        <v>54</v>
      </c>
      <c r="F321" s="12" t="s">
        <v>29</v>
      </c>
      <c r="G321" s="127">
        <v>800</v>
      </c>
      <c r="H321" s="127">
        <v>771</v>
      </c>
      <c r="I321" s="72">
        <f t="shared" si="50"/>
        <v>96.375</v>
      </c>
      <c r="J321" s="160">
        <f>(I321+I322)/2</f>
        <v>106.6606543624161</v>
      </c>
      <c r="K321" s="2"/>
      <c r="L321" s="159"/>
      <c r="M321" s="166"/>
    </row>
    <row r="322" spans="1:13" ht="24.75" customHeight="1" x14ac:dyDescent="0.25">
      <c r="A322" s="185"/>
      <c r="B322" s="159"/>
      <c r="C322" s="142"/>
      <c r="D322" s="149"/>
      <c r="E322" s="191"/>
      <c r="F322" s="12" t="s">
        <v>28</v>
      </c>
      <c r="G322" s="127">
        <v>1788</v>
      </c>
      <c r="H322" s="127">
        <v>2091</v>
      </c>
      <c r="I322" s="72">
        <f t="shared" si="50"/>
        <v>116.94630872483221</v>
      </c>
      <c r="J322" s="161"/>
      <c r="K322" s="2"/>
      <c r="L322" s="149"/>
      <c r="M322" s="166"/>
    </row>
    <row r="323" spans="1:13" ht="38.25" customHeight="1" x14ac:dyDescent="0.25">
      <c r="A323" s="185"/>
      <c r="B323" s="159"/>
      <c r="C323" s="142"/>
      <c r="D323" s="58" t="s">
        <v>14</v>
      </c>
      <c r="E323" s="23" t="s">
        <v>116</v>
      </c>
      <c r="F323" s="12" t="s">
        <v>18</v>
      </c>
      <c r="G323" s="127">
        <v>3</v>
      </c>
      <c r="H323" s="127">
        <v>3</v>
      </c>
      <c r="I323" s="72">
        <f t="shared" si="50"/>
        <v>100</v>
      </c>
      <c r="J323" s="72">
        <f>I323</f>
        <v>100</v>
      </c>
      <c r="K323" s="2"/>
      <c r="L323" s="62" t="s">
        <v>117</v>
      </c>
      <c r="M323" s="166"/>
    </row>
    <row r="324" spans="1:13" ht="46.5" customHeight="1" x14ac:dyDescent="0.25">
      <c r="A324" s="185"/>
      <c r="B324" s="159"/>
      <c r="C324" s="142"/>
      <c r="D324" s="58" t="s">
        <v>14</v>
      </c>
      <c r="E324" s="32" t="s">
        <v>118</v>
      </c>
      <c r="F324" s="20" t="s">
        <v>18</v>
      </c>
      <c r="G324" s="127">
        <v>56</v>
      </c>
      <c r="H324" s="127">
        <v>56</v>
      </c>
      <c r="I324" s="72">
        <f t="shared" si="50"/>
        <v>100</v>
      </c>
      <c r="J324" s="72">
        <f t="shared" ref="J324:J325" si="52">I324</f>
        <v>100</v>
      </c>
      <c r="K324" s="2"/>
      <c r="L324" s="67" t="s">
        <v>119</v>
      </c>
      <c r="M324" s="166"/>
    </row>
    <row r="325" spans="1:13" ht="45" x14ac:dyDescent="0.25">
      <c r="A325" s="185"/>
      <c r="B325" s="159"/>
      <c r="C325" s="142"/>
      <c r="D325" s="29" t="s">
        <v>14</v>
      </c>
      <c r="E325" s="32" t="s">
        <v>120</v>
      </c>
      <c r="F325" s="20" t="s">
        <v>18</v>
      </c>
      <c r="G325" s="127">
        <v>48</v>
      </c>
      <c r="H325" s="127">
        <v>48</v>
      </c>
      <c r="I325" s="72">
        <f t="shared" si="50"/>
        <v>100</v>
      </c>
      <c r="J325" s="72">
        <f t="shared" si="52"/>
        <v>100</v>
      </c>
      <c r="K325" s="2"/>
      <c r="L325" s="67" t="s">
        <v>119</v>
      </c>
      <c r="M325" s="166"/>
    </row>
    <row r="326" spans="1:13" x14ac:dyDescent="0.25">
      <c r="A326" s="185"/>
      <c r="B326" s="159"/>
      <c r="C326" s="142"/>
      <c r="D326" s="163" t="s">
        <v>19</v>
      </c>
      <c r="E326" s="212" t="s">
        <v>55</v>
      </c>
      <c r="F326" s="12" t="s">
        <v>29</v>
      </c>
      <c r="G326" s="127">
        <v>4230</v>
      </c>
      <c r="H326" s="127">
        <v>5206</v>
      </c>
      <c r="I326" s="72">
        <f t="shared" si="50"/>
        <v>123.07328605200945</v>
      </c>
      <c r="J326" s="160">
        <f>(I326+I327)/2</f>
        <v>113.05766072511977</v>
      </c>
      <c r="K326" s="148"/>
      <c r="L326" s="148" t="s">
        <v>130</v>
      </c>
      <c r="M326" s="166"/>
    </row>
    <row r="327" spans="1:13" ht="30" customHeight="1" x14ac:dyDescent="0.25">
      <c r="A327" s="185"/>
      <c r="B327" s="159"/>
      <c r="C327" s="142"/>
      <c r="D327" s="163"/>
      <c r="E327" s="213"/>
      <c r="F327" s="12" t="s">
        <v>28</v>
      </c>
      <c r="G327" s="127">
        <v>5424</v>
      </c>
      <c r="H327" s="127">
        <v>5589</v>
      </c>
      <c r="I327" s="72">
        <f t="shared" si="50"/>
        <v>103.0420353982301</v>
      </c>
      <c r="J327" s="161"/>
      <c r="K327" s="149"/>
      <c r="L327" s="149"/>
      <c r="M327" s="166"/>
    </row>
    <row r="328" spans="1:13" ht="66" customHeight="1" x14ac:dyDescent="0.25">
      <c r="A328" s="185"/>
      <c r="B328" s="159"/>
      <c r="C328" s="142"/>
      <c r="D328" s="34" t="s">
        <v>14</v>
      </c>
      <c r="E328" s="24" t="s">
        <v>121</v>
      </c>
      <c r="F328" s="20" t="s">
        <v>122</v>
      </c>
      <c r="G328" s="127">
        <v>130</v>
      </c>
      <c r="H328" s="127">
        <v>130</v>
      </c>
      <c r="I328" s="72">
        <f t="shared" si="50"/>
        <v>100</v>
      </c>
      <c r="J328" s="51">
        <f>I328</f>
        <v>100</v>
      </c>
      <c r="K328" s="2"/>
      <c r="L328" s="91" t="s">
        <v>106</v>
      </c>
      <c r="M328" s="166"/>
    </row>
    <row r="329" spans="1:13" ht="67.5" customHeight="1" x14ac:dyDescent="0.25">
      <c r="A329" s="185"/>
      <c r="B329" s="159"/>
      <c r="C329" s="142"/>
      <c r="D329" s="163" t="s">
        <v>19</v>
      </c>
      <c r="E329" s="195" t="s">
        <v>140</v>
      </c>
      <c r="F329" s="12" t="s">
        <v>29</v>
      </c>
      <c r="G329" s="127">
        <v>2475</v>
      </c>
      <c r="H329" s="127">
        <v>2468</v>
      </c>
      <c r="I329" s="72">
        <f t="shared" si="50"/>
        <v>99.717171717171709</v>
      </c>
      <c r="J329" s="153">
        <f>(I329+I330)/2</f>
        <v>100.62213265661541</v>
      </c>
      <c r="K329" s="3"/>
      <c r="L329" s="148" t="s">
        <v>123</v>
      </c>
      <c r="M329" s="166"/>
    </row>
    <row r="330" spans="1:13" ht="25.5" customHeight="1" x14ac:dyDescent="0.25">
      <c r="A330" s="185"/>
      <c r="B330" s="159"/>
      <c r="C330" s="142"/>
      <c r="D330" s="163"/>
      <c r="E330" s="195"/>
      <c r="F330" s="12" t="s">
        <v>28</v>
      </c>
      <c r="G330" s="127">
        <v>2030</v>
      </c>
      <c r="H330" s="127">
        <v>2061</v>
      </c>
      <c r="I330" s="72">
        <f t="shared" si="50"/>
        <v>101.52709359605912</v>
      </c>
      <c r="J330" s="154"/>
      <c r="K330" s="3"/>
      <c r="L330" s="159"/>
      <c r="M330" s="166"/>
    </row>
    <row r="331" spans="1:13" ht="54.75" customHeight="1" x14ac:dyDescent="0.25">
      <c r="A331" s="185"/>
      <c r="B331" s="149"/>
      <c r="C331" s="143"/>
      <c r="D331" s="34" t="s">
        <v>19</v>
      </c>
      <c r="E331" s="32" t="s">
        <v>68</v>
      </c>
      <c r="F331" s="12" t="s">
        <v>28</v>
      </c>
      <c r="G331" s="127">
        <v>700</v>
      </c>
      <c r="H331" s="127">
        <v>843</v>
      </c>
      <c r="I331" s="72">
        <f t="shared" si="50"/>
        <v>120.42857142857142</v>
      </c>
      <c r="J331" s="45">
        <f t="shared" ref="J331:J335" si="53">I331</f>
        <v>120.42857142857142</v>
      </c>
      <c r="K331" s="3"/>
      <c r="L331" s="159"/>
      <c r="M331" s="166"/>
    </row>
    <row r="332" spans="1:13" ht="182.25" customHeight="1" x14ac:dyDescent="0.25">
      <c r="A332" s="185"/>
      <c r="B332" s="117" t="s">
        <v>56</v>
      </c>
      <c r="C332" s="11" t="s">
        <v>2</v>
      </c>
      <c r="D332" s="21" t="s">
        <v>19</v>
      </c>
      <c r="E332" s="41" t="s">
        <v>57</v>
      </c>
      <c r="F332" s="12" t="s">
        <v>28</v>
      </c>
      <c r="G332" s="127">
        <v>500</v>
      </c>
      <c r="H332" s="127">
        <v>787</v>
      </c>
      <c r="I332" s="72">
        <f t="shared" si="50"/>
        <v>157.4</v>
      </c>
      <c r="J332" s="47">
        <f t="shared" si="53"/>
        <v>157.4</v>
      </c>
      <c r="K332" s="44"/>
      <c r="L332" s="159"/>
      <c r="M332" s="166"/>
    </row>
    <row r="333" spans="1:13" ht="90" x14ac:dyDescent="0.25">
      <c r="A333" s="185"/>
      <c r="B333" s="133" t="s">
        <v>58</v>
      </c>
      <c r="C333" s="30" t="s">
        <v>2</v>
      </c>
      <c r="D333" s="34" t="s">
        <v>19</v>
      </c>
      <c r="E333" s="32" t="s">
        <v>59</v>
      </c>
      <c r="F333" s="20" t="s">
        <v>23</v>
      </c>
      <c r="G333" s="127">
        <v>187</v>
      </c>
      <c r="H333" s="127">
        <v>168</v>
      </c>
      <c r="I333" s="72">
        <f t="shared" si="50"/>
        <v>89.839572192513373</v>
      </c>
      <c r="J333" s="72">
        <f t="shared" si="53"/>
        <v>89.839572192513373</v>
      </c>
      <c r="K333" s="18"/>
      <c r="L333" s="159"/>
      <c r="M333" s="166"/>
    </row>
    <row r="334" spans="1:13" ht="45" x14ac:dyDescent="0.25">
      <c r="A334" s="185"/>
      <c r="B334" s="118" t="s">
        <v>139</v>
      </c>
      <c r="C334" s="33" t="s">
        <v>2</v>
      </c>
      <c r="D334" s="34" t="s">
        <v>19</v>
      </c>
      <c r="E334" s="4" t="s">
        <v>60</v>
      </c>
      <c r="F334" s="12" t="s">
        <v>36</v>
      </c>
      <c r="G334" s="127">
        <v>5100</v>
      </c>
      <c r="H334" s="127">
        <v>5346</v>
      </c>
      <c r="I334" s="72">
        <f t="shared" si="50"/>
        <v>104.82352941176471</v>
      </c>
      <c r="J334" s="47">
        <f t="shared" si="53"/>
        <v>104.82352941176471</v>
      </c>
      <c r="K334" s="2"/>
      <c r="L334" s="149"/>
      <c r="M334" s="166"/>
    </row>
    <row r="335" spans="1:13" ht="30" x14ac:dyDescent="0.25">
      <c r="A335" s="185"/>
      <c r="B335" s="7" t="s">
        <v>61</v>
      </c>
      <c r="C335" s="30" t="s">
        <v>2</v>
      </c>
      <c r="D335" s="34" t="s">
        <v>19</v>
      </c>
      <c r="E335" s="4" t="s">
        <v>61</v>
      </c>
      <c r="F335" s="12" t="s">
        <v>62</v>
      </c>
      <c r="G335" s="127">
        <v>1500</v>
      </c>
      <c r="H335" s="127">
        <v>1638</v>
      </c>
      <c r="I335" s="72">
        <f t="shared" si="50"/>
        <v>109.2</v>
      </c>
      <c r="J335" s="47">
        <f t="shared" si="53"/>
        <v>109.2</v>
      </c>
      <c r="K335" s="18"/>
      <c r="L335" s="91" t="s">
        <v>127</v>
      </c>
      <c r="M335" s="167"/>
    </row>
    <row r="336" spans="1:13" ht="30" x14ac:dyDescent="0.25">
      <c r="A336" s="185"/>
      <c r="B336" s="216" t="s">
        <v>88</v>
      </c>
      <c r="C336" s="218" t="s">
        <v>2</v>
      </c>
      <c r="D336" s="26" t="s">
        <v>14</v>
      </c>
      <c r="E336" s="38"/>
      <c r="F336" s="19"/>
      <c r="G336" s="12"/>
      <c r="H336" s="12"/>
      <c r="I336" s="64"/>
      <c r="J336" s="47">
        <v>100</v>
      </c>
      <c r="K336" s="2"/>
      <c r="L336" s="99"/>
      <c r="M336" s="2"/>
    </row>
    <row r="337" spans="1:13" ht="30" x14ac:dyDescent="0.25">
      <c r="A337" s="186"/>
      <c r="B337" s="217"/>
      <c r="C337" s="219"/>
      <c r="D337" s="26" t="s">
        <v>19</v>
      </c>
      <c r="E337" s="38"/>
      <c r="F337" s="19"/>
      <c r="G337" s="12"/>
      <c r="H337" s="12"/>
      <c r="I337" s="64"/>
      <c r="J337" s="47">
        <f>(I318+I319+I321+I322+I326+I327+I329+I330+I332+I333+I334+I335+I331)/13</f>
        <v>106.69529127276238</v>
      </c>
      <c r="K337" s="2"/>
      <c r="L337" s="99"/>
      <c r="M337" s="2"/>
    </row>
    <row r="338" spans="1:13" ht="126" x14ac:dyDescent="0.25">
      <c r="A338" s="136" t="s">
        <v>82</v>
      </c>
      <c r="B338" s="148" t="s">
        <v>154</v>
      </c>
      <c r="C338" s="141" t="s">
        <v>2</v>
      </c>
      <c r="D338" s="34" t="s">
        <v>14</v>
      </c>
      <c r="E338" s="5" t="s">
        <v>111</v>
      </c>
      <c r="F338" s="12" t="s">
        <v>18</v>
      </c>
      <c r="G338" s="79">
        <v>35</v>
      </c>
      <c r="H338" s="12">
        <v>35</v>
      </c>
      <c r="I338" s="72">
        <f t="shared" ref="I338" si="54">H338/G338*100</f>
        <v>100</v>
      </c>
      <c r="J338" s="153">
        <f>(I338+I339)/2</f>
        <v>100</v>
      </c>
      <c r="K338" s="2"/>
      <c r="L338" s="91" t="s">
        <v>112</v>
      </c>
      <c r="M338" s="165">
        <f>(J338+J340+J342+J343+J345+J346+J347+J348+J351+J354+J355+J356+J357+J350+J353)/15</f>
        <v>101.59466590549656</v>
      </c>
    </row>
    <row r="339" spans="1:13" ht="110.25" x14ac:dyDescent="0.25">
      <c r="A339" s="137"/>
      <c r="B339" s="159"/>
      <c r="C339" s="142"/>
      <c r="D339" s="20" t="s">
        <v>14</v>
      </c>
      <c r="E339" s="40" t="s">
        <v>113</v>
      </c>
      <c r="F339" s="12" t="s">
        <v>18</v>
      </c>
      <c r="G339" s="12">
        <v>5.2</v>
      </c>
      <c r="H339" s="12">
        <v>5.2</v>
      </c>
      <c r="I339" s="72">
        <v>100</v>
      </c>
      <c r="J339" s="154"/>
      <c r="K339" s="16"/>
      <c r="L339" s="20" t="s">
        <v>112</v>
      </c>
      <c r="M339" s="166"/>
    </row>
    <row r="340" spans="1:13" x14ac:dyDescent="0.25">
      <c r="A340" s="137"/>
      <c r="B340" s="159"/>
      <c r="C340" s="142"/>
      <c r="D340" s="163" t="s">
        <v>19</v>
      </c>
      <c r="E340" s="195" t="s">
        <v>51</v>
      </c>
      <c r="F340" s="20" t="s">
        <v>134</v>
      </c>
      <c r="G340" s="127">
        <v>960</v>
      </c>
      <c r="H340" s="127">
        <v>940</v>
      </c>
      <c r="I340" s="72">
        <f t="shared" si="50"/>
        <v>97.916666666666657</v>
      </c>
      <c r="J340" s="158">
        <f>(I340+I341)/2</f>
        <v>100.84081429089591</v>
      </c>
      <c r="K340" s="148"/>
      <c r="L340" s="148" t="s">
        <v>123</v>
      </c>
      <c r="M340" s="166"/>
    </row>
    <row r="341" spans="1:13" ht="45" customHeight="1" x14ac:dyDescent="0.25">
      <c r="A341" s="137"/>
      <c r="B341" s="159"/>
      <c r="C341" s="142"/>
      <c r="D341" s="163"/>
      <c r="E341" s="195"/>
      <c r="F341" s="20" t="s">
        <v>135</v>
      </c>
      <c r="G341" s="127">
        <v>9190</v>
      </c>
      <c r="H341" s="127">
        <v>9536</v>
      </c>
      <c r="I341" s="72">
        <f t="shared" si="50"/>
        <v>103.76496191512514</v>
      </c>
      <c r="J341" s="158"/>
      <c r="K341" s="159"/>
      <c r="L341" s="159"/>
      <c r="M341" s="166"/>
    </row>
    <row r="342" spans="1:13" ht="64.5" customHeight="1" x14ac:dyDescent="0.25">
      <c r="A342" s="137"/>
      <c r="B342" s="159"/>
      <c r="C342" s="142"/>
      <c r="D342" s="28" t="s">
        <v>14</v>
      </c>
      <c r="E342" s="23" t="s">
        <v>114</v>
      </c>
      <c r="F342" s="20" t="s">
        <v>18</v>
      </c>
      <c r="G342" s="127">
        <v>90</v>
      </c>
      <c r="H342" s="127">
        <v>90</v>
      </c>
      <c r="I342" s="72">
        <f t="shared" ref="I342" si="55">H342/G342*100</f>
        <v>100</v>
      </c>
      <c r="J342" s="70">
        <v>100</v>
      </c>
      <c r="K342" s="2"/>
      <c r="L342" s="159"/>
      <c r="M342" s="166"/>
    </row>
    <row r="343" spans="1:13" x14ac:dyDescent="0.25">
      <c r="A343" s="137"/>
      <c r="B343" s="159"/>
      <c r="C343" s="142"/>
      <c r="D343" s="148" t="s">
        <v>19</v>
      </c>
      <c r="E343" s="190" t="s">
        <v>54</v>
      </c>
      <c r="F343" s="12" t="s">
        <v>29</v>
      </c>
      <c r="G343" s="127">
        <v>782</v>
      </c>
      <c r="H343" s="127">
        <v>784</v>
      </c>
      <c r="I343" s="72">
        <f t="shared" si="50"/>
        <v>100.25575447570331</v>
      </c>
      <c r="J343" s="160">
        <f>(I343+I344)/2</f>
        <v>101.79874735134472</v>
      </c>
      <c r="K343" s="148"/>
      <c r="L343" s="159"/>
      <c r="M343" s="166"/>
    </row>
    <row r="344" spans="1:13" ht="45" customHeight="1" x14ac:dyDescent="0.25">
      <c r="A344" s="137"/>
      <c r="B344" s="159"/>
      <c r="C344" s="142"/>
      <c r="D344" s="149"/>
      <c r="E344" s="191"/>
      <c r="F344" s="12" t="s">
        <v>28</v>
      </c>
      <c r="G344" s="127">
        <v>1586</v>
      </c>
      <c r="H344" s="127">
        <v>1639</v>
      </c>
      <c r="I344" s="72">
        <f>H344/G344*100</f>
        <v>103.34174022698612</v>
      </c>
      <c r="J344" s="161"/>
      <c r="K344" s="149"/>
      <c r="L344" s="149"/>
      <c r="M344" s="166"/>
    </row>
    <row r="345" spans="1:13" ht="35.25" customHeight="1" x14ac:dyDescent="0.25">
      <c r="A345" s="137"/>
      <c r="B345" s="159"/>
      <c r="C345" s="142"/>
      <c r="D345" s="58" t="s">
        <v>14</v>
      </c>
      <c r="E345" s="23" t="s">
        <v>116</v>
      </c>
      <c r="F345" s="12" t="s">
        <v>18</v>
      </c>
      <c r="G345" s="127">
        <v>3</v>
      </c>
      <c r="H345" s="127">
        <v>3</v>
      </c>
      <c r="I345" s="72">
        <f t="shared" ref="I345" si="56">H345/G345*100</f>
        <v>100</v>
      </c>
      <c r="J345" s="72">
        <f>I345</f>
        <v>100</v>
      </c>
      <c r="K345" s="2"/>
      <c r="L345" s="62" t="s">
        <v>117</v>
      </c>
      <c r="M345" s="166"/>
    </row>
    <row r="346" spans="1:13" ht="46.5" customHeight="1" x14ac:dyDescent="0.25">
      <c r="A346" s="137"/>
      <c r="B346" s="159"/>
      <c r="C346" s="142"/>
      <c r="D346" s="58" t="s">
        <v>14</v>
      </c>
      <c r="E346" s="32" t="s">
        <v>118</v>
      </c>
      <c r="F346" s="20" t="s">
        <v>18</v>
      </c>
      <c r="G346" s="127">
        <v>56</v>
      </c>
      <c r="H346" s="127">
        <v>56</v>
      </c>
      <c r="I346" s="72">
        <f t="shared" ref="I346:I347" si="57">H346/G346*100</f>
        <v>100</v>
      </c>
      <c r="J346" s="72">
        <f t="shared" ref="J346:J347" si="58">I346</f>
        <v>100</v>
      </c>
      <c r="K346" s="2"/>
      <c r="L346" s="67" t="s">
        <v>119</v>
      </c>
      <c r="M346" s="166"/>
    </row>
    <row r="347" spans="1:13" ht="45" x14ac:dyDescent="0.25">
      <c r="A347" s="137"/>
      <c r="B347" s="159"/>
      <c r="C347" s="142"/>
      <c r="D347" s="29" t="s">
        <v>14</v>
      </c>
      <c r="E347" s="32" t="s">
        <v>120</v>
      </c>
      <c r="F347" s="20" t="s">
        <v>18</v>
      </c>
      <c r="G347" s="127">
        <v>48</v>
      </c>
      <c r="H347" s="127">
        <v>48</v>
      </c>
      <c r="I347" s="72">
        <f t="shared" si="57"/>
        <v>100</v>
      </c>
      <c r="J347" s="72">
        <f t="shared" si="58"/>
        <v>100</v>
      </c>
      <c r="K347" s="2"/>
      <c r="L347" s="67" t="s">
        <v>119</v>
      </c>
      <c r="M347" s="166"/>
    </row>
    <row r="348" spans="1:13" x14ac:dyDescent="0.25">
      <c r="A348" s="137"/>
      <c r="B348" s="159"/>
      <c r="C348" s="142"/>
      <c r="D348" s="163" t="s">
        <v>19</v>
      </c>
      <c r="E348" s="212" t="s">
        <v>55</v>
      </c>
      <c r="F348" s="12" t="s">
        <v>29</v>
      </c>
      <c r="G348" s="127">
        <v>2585</v>
      </c>
      <c r="H348" s="127">
        <v>2888</v>
      </c>
      <c r="I348" s="72">
        <f t="shared" si="50"/>
        <v>111.72147001934236</v>
      </c>
      <c r="J348" s="160">
        <f>(I348+I349)/2</f>
        <v>104.17428903840323</v>
      </c>
      <c r="K348" s="2"/>
      <c r="L348" s="148" t="s">
        <v>123</v>
      </c>
      <c r="M348" s="166"/>
    </row>
    <row r="349" spans="1:13" ht="32.25" customHeight="1" x14ac:dyDescent="0.25">
      <c r="A349" s="137"/>
      <c r="B349" s="159"/>
      <c r="C349" s="142"/>
      <c r="D349" s="163"/>
      <c r="E349" s="213"/>
      <c r="F349" s="12" t="s">
        <v>28</v>
      </c>
      <c r="G349" s="127">
        <v>8005</v>
      </c>
      <c r="H349" s="127">
        <v>7735</v>
      </c>
      <c r="I349" s="72">
        <f t="shared" si="50"/>
        <v>96.627108057464085</v>
      </c>
      <c r="J349" s="161"/>
      <c r="K349" s="2"/>
      <c r="L349" s="149"/>
      <c r="M349" s="166"/>
    </row>
    <row r="350" spans="1:13" ht="69.75" customHeight="1" x14ac:dyDescent="0.25">
      <c r="A350" s="137"/>
      <c r="B350" s="159"/>
      <c r="C350" s="142"/>
      <c r="D350" s="34" t="s">
        <v>14</v>
      </c>
      <c r="E350" s="24" t="s">
        <v>121</v>
      </c>
      <c r="F350" s="20" t="s">
        <v>122</v>
      </c>
      <c r="G350" s="127">
        <v>130</v>
      </c>
      <c r="H350" s="127">
        <v>130</v>
      </c>
      <c r="I350" s="72">
        <f t="shared" ref="I350" si="59">H350/G350*100</f>
        <v>100</v>
      </c>
      <c r="J350" s="51">
        <v>100</v>
      </c>
      <c r="K350" s="2"/>
      <c r="L350" s="91" t="s">
        <v>106</v>
      </c>
      <c r="M350" s="166"/>
    </row>
    <row r="351" spans="1:13" ht="67.5" customHeight="1" x14ac:dyDescent="0.25">
      <c r="A351" s="137"/>
      <c r="B351" s="159"/>
      <c r="C351" s="142"/>
      <c r="D351" s="163" t="s">
        <v>19</v>
      </c>
      <c r="E351" s="195" t="s">
        <v>140</v>
      </c>
      <c r="F351" s="12" t="s">
        <v>29</v>
      </c>
      <c r="G351" s="127">
        <v>920</v>
      </c>
      <c r="H351" s="127">
        <v>1031</v>
      </c>
      <c r="I351" s="72">
        <f t="shared" si="50"/>
        <v>112.06521739130434</v>
      </c>
      <c r="J351" s="160">
        <f>(I351+I352)/2</f>
        <v>107.07790486289956</v>
      </c>
      <c r="K351" s="2"/>
      <c r="L351" s="148" t="s">
        <v>123</v>
      </c>
      <c r="M351" s="166"/>
    </row>
    <row r="352" spans="1:13" ht="27" customHeight="1" x14ac:dyDescent="0.25">
      <c r="A352" s="137"/>
      <c r="B352" s="159"/>
      <c r="C352" s="142"/>
      <c r="D352" s="163"/>
      <c r="E352" s="195"/>
      <c r="F352" s="12" t="s">
        <v>28</v>
      </c>
      <c r="G352" s="127">
        <v>1148</v>
      </c>
      <c r="H352" s="127">
        <v>1172</v>
      </c>
      <c r="I352" s="72">
        <f t="shared" si="50"/>
        <v>102.09059233449477</v>
      </c>
      <c r="J352" s="161"/>
      <c r="K352" s="2"/>
      <c r="L352" s="159"/>
      <c r="M352" s="166"/>
    </row>
    <row r="353" spans="1:13" ht="39.75" customHeight="1" x14ac:dyDescent="0.25">
      <c r="A353" s="137"/>
      <c r="B353" s="149"/>
      <c r="C353" s="143"/>
      <c r="D353" s="58" t="s">
        <v>19</v>
      </c>
      <c r="E353" s="59" t="s">
        <v>68</v>
      </c>
      <c r="F353" s="12" t="s">
        <v>28</v>
      </c>
      <c r="G353" s="127">
        <v>2200</v>
      </c>
      <c r="H353" s="127">
        <v>2382</v>
      </c>
      <c r="I353" s="72">
        <f t="shared" si="50"/>
        <v>108.27272727272728</v>
      </c>
      <c r="J353" s="63">
        <f>I353</f>
        <v>108.27272727272728</v>
      </c>
      <c r="K353" s="2"/>
      <c r="L353" s="159"/>
      <c r="M353" s="166"/>
    </row>
    <row r="354" spans="1:13" ht="180" x14ac:dyDescent="0.25">
      <c r="A354" s="137"/>
      <c r="B354" s="113" t="s">
        <v>56</v>
      </c>
      <c r="C354" s="30" t="s">
        <v>2</v>
      </c>
      <c r="D354" s="34" t="s">
        <v>19</v>
      </c>
      <c r="E354" s="32" t="s">
        <v>57</v>
      </c>
      <c r="F354" s="12" t="s">
        <v>28</v>
      </c>
      <c r="G354" s="127">
        <v>1460</v>
      </c>
      <c r="H354" s="127">
        <v>1465</v>
      </c>
      <c r="I354" s="72">
        <f>H354/G354*100</f>
        <v>100.34246575342465</v>
      </c>
      <c r="J354" s="47">
        <f t="shared" ref="J354:J357" si="60">I354</f>
        <v>100.34246575342465</v>
      </c>
      <c r="K354" s="18"/>
      <c r="L354" s="159"/>
      <c r="M354" s="166"/>
    </row>
    <row r="355" spans="1:13" ht="90" x14ac:dyDescent="0.25">
      <c r="A355" s="137"/>
      <c r="B355" s="112" t="s">
        <v>58</v>
      </c>
      <c r="C355" s="30" t="s">
        <v>2</v>
      </c>
      <c r="D355" s="34" t="s">
        <v>19</v>
      </c>
      <c r="E355" s="32" t="s">
        <v>59</v>
      </c>
      <c r="F355" s="20" t="s">
        <v>23</v>
      </c>
      <c r="G355" s="127">
        <v>287</v>
      </c>
      <c r="H355" s="127">
        <v>254</v>
      </c>
      <c r="I355" s="72">
        <f t="shared" si="50"/>
        <v>88.501742160278738</v>
      </c>
      <c r="J355" s="47">
        <f t="shared" si="60"/>
        <v>88.501742160278738</v>
      </c>
      <c r="K355" s="43" t="s">
        <v>183</v>
      </c>
      <c r="L355" s="159"/>
      <c r="M355" s="166"/>
    </row>
    <row r="356" spans="1:13" ht="45" x14ac:dyDescent="0.25">
      <c r="A356" s="137"/>
      <c r="B356" s="118" t="s">
        <v>139</v>
      </c>
      <c r="C356" s="33" t="s">
        <v>2</v>
      </c>
      <c r="D356" s="34" t="s">
        <v>19</v>
      </c>
      <c r="E356" s="4" t="s">
        <v>60</v>
      </c>
      <c r="F356" s="12" t="s">
        <v>36</v>
      </c>
      <c r="G356" s="127">
        <v>10200</v>
      </c>
      <c r="H356" s="127">
        <v>11096</v>
      </c>
      <c r="I356" s="72">
        <f t="shared" si="50"/>
        <v>108.78431372549019</v>
      </c>
      <c r="J356" s="47">
        <f t="shared" si="60"/>
        <v>108.78431372549019</v>
      </c>
      <c r="K356" s="2"/>
      <c r="L356" s="149"/>
      <c r="M356" s="166"/>
    </row>
    <row r="357" spans="1:13" ht="30" x14ac:dyDescent="0.25">
      <c r="A357" s="137"/>
      <c r="B357" s="7" t="s">
        <v>61</v>
      </c>
      <c r="C357" s="30" t="s">
        <v>2</v>
      </c>
      <c r="D357" s="34" t="s">
        <v>19</v>
      </c>
      <c r="E357" s="4" t="s">
        <v>61</v>
      </c>
      <c r="F357" s="12" t="s">
        <v>62</v>
      </c>
      <c r="G357" s="127">
        <v>945</v>
      </c>
      <c r="H357" s="127">
        <v>984</v>
      </c>
      <c r="I357" s="72">
        <f t="shared" si="50"/>
        <v>104.12698412698414</v>
      </c>
      <c r="J357" s="47">
        <f t="shared" si="60"/>
        <v>104.12698412698414</v>
      </c>
      <c r="K357" s="18"/>
      <c r="L357" s="91" t="s">
        <v>127</v>
      </c>
      <c r="M357" s="167"/>
    </row>
    <row r="358" spans="1:13" ht="30" x14ac:dyDescent="0.25">
      <c r="A358" s="137"/>
      <c r="B358" s="216" t="s">
        <v>88</v>
      </c>
      <c r="C358" s="218" t="s">
        <v>2</v>
      </c>
      <c r="D358" s="26" t="s">
        <v>14</v>
      </c>
      <c r="E358" s="38"/>
      <c r="F358" s="19"/>
      <c r="G358" s="127"/>
      <c r="H358" s="127"/>
      <c r="I358" s="64"/>
      <c r="J358" s="47">
        <v>100</v>
      </c>
      <c r="K358" s="2"/>
      <c r="L358" s="99"/>
      <c r="M358" s="2"/>
    </row>
    <row r="359" spans="1:13" ht="30" x14ac:dyDescent="0.25">
      <c r="A359" s="138"/>
      <c r="B359" s="217"/>
      <c r="C359" s="219"/>
      <c r="D359" s="26" t="s">
        <v>19</v>
      </c>
      <c r="E359" s="38"/>
      <c r="F359" s="19"/>
      <c r="G359" s="127"/>
      <c r="H359" s="127"/>
      <c r="I359" s="64"/>
      <c r="J359" s="47">
        <f>(I340+I341+I343+I344+I348+I349+I351+I352+I354++I355+I356+I357+I353)/13</f>
        <v>102.90859570199936</v>
      </c>
      <c r="K359" s="2"/>
      <c r="L359" s="99"/>
      <c r="M359" s="2"/>
    </row>
    <row r="360" spans="1:13" ht="126" x14ac:dyDescent="0.25">
      <c r="A360" s="222" t="s">
        <v>83</v>
      </c>
      <c r="B360" s="187" t="s">
        <v>152</v>
      </c>
      <c r="C360" s="196" t="s">
        <v>2</v>
      </c>
      <c r="D360" s="34" t="s">
        <v>14</v>
      </c>
      <c r="E360" s="5" t="s">
        <v>111</v>
      </c>
      <c r="F360" s="12" t="s">
        <v>18</v>
      </c>
      <c r="G360" s="127">
        <v>35</v>
      </c>
      <c r="H360" s="127">
        <v>35</v>
      </c>
      <c r="I360" s="72">
        <f t="shared" ref="I360" si="61">H360/G360*100</f>
        <v>100</v>
      </c>
      <c r="J360" s="153">
        <v>100</v>
      </c>
      <c r="K360" s="2"/>
      <c r="L360" s="91" t="s">
        <v>112</v>
      </c>
      <c r="M360" s="165">
        <f>(J360+J362+J364+J365+J367+J368+J369+J370+J372+J373+J375+J376+J377)/13</f>
        <v>102.0327971606781</v>
      </c>
    </row>
    <row r="361" spans="1:13" ht="110.25" x14ac:dyDescent="0.25">
      <c r="A361" s="223"/>
      <c r="B361" s="187"/>
      <c r="C361" s="196"/>
      <c r="D361" s="20" t="s">
        <v>14</v>
      </c>
      <c r="E361" s="40" t="s">
        <v>113</v>
      </c>
      <c r="F361" s="12" t="s">
        <v>18</v>
      </c>
      <c r="G361" s="127">
        <v>5.2</v>
      </c>
      <c r="H361" s="127">
        <v>5.2</v>
      </c>
      <c r="I361" s="72">
        <v>100</v>
      </c>
      <c r="J361" s="154"/>
      <c r="K361" s="16"/>
      <c r="L361" s="20" t="s">
        <v>112</v>
      </c>
      <c r="M361" s="166"/>
    </row>
    <row r="362" spans="1:13" x14ac:dyDescent="0.25">
      <c r="A362" s="223"/>
      <c r="B362" s="187"/>
      <c r="C362" s="196"/>
      <c r="D362" s="163" t="s">
        <v>19</v>
      </c>
      <c r="E362" s="195" t="s">
        <v>51</v>
      </c>
      <c r="F362" s="20" t="s">
        <v>29</v>
      </c>
      <c r="G362" s="127">
        <v>610</v>
      </c>
      <c r="H362" s="127">
        <v>615</v>
      </c>
      <c r="I362" s="72">
        <f>H362/G362*100</f>
        <v>100.81967213114753</v>
      </c>
      <c r="J362" s="158">
        <f>(I362+I363)/2</f>
        <v>101.29932957750344</v>
      </c>
      <c r="K362" s="148"/>
      <c r="L362" s="148" t="s">
        <v>115</v>
      </c>
      <c r="M362" s="166"/>
    </row>
    <row r="363" spans="1:13" ht="26.25" customHeight="1" x14ac:dyDescent="0.25">
      <c r="A363" s="223"/>
      <c r="B363" s="187"/>
      <c r="C363" s="196"/>
      <c r="D363" s="163"/>
      <c r="E363" s="195"/>
      <c r="F363" s="20" t="s">
        <v>135</v>
      </c>
      <c r="G363" s="127">
        <v>4778</v>
      </c>
      <c r="H363" s="127">
        <v>4863</v>
      </c>
      <c r="I363" s="72">
        <f t="shared" si="50"/>
        <v>101.77898702385934</v>
      </c>
      <c r="J363" s="158"/>
      <c r="K363" s="159"/>
      <c r="L363" s="159"/>
      <c r="M363" s="166"/>
    </row>
    <row r="364" spans="1:13" ht="57.75" customHeight="1" x14ac:dyDescent="0.25">
      <c r="A364" s="223"/>
      <c r="B364" s="187"/>
      <c r="C364" s="196"/>
      <c r="D364" s="28" t="s">
        <v>14</v>
      </c>
      <c r="E364" s="23" t="s">
        <v>114</v>
      </c>
      <c r="F364" s="20" t="s">
        <v>18</v>
      </c>
      <c r="G364" s="127">
        <v>90</v>
      </c>
      <c r="H364" s="127">
        <v>90</v>
      </c>
      <c r="I364" s="72">
        <f t="shared" si="50"/>
        <v>100</v>
      </c>
      <c r="J364" s="51">
        <v>100</v>
      </c>
      <c r="K364" s="2"/>
      <c r="L364" s="159"/>
      <c r="M364" s="166"/>
    </row>
    <row r="365" spans="1:13" x14ac:dyDescent="0.25">
      <c r="A365" s="223"/>
      <c r="B365" s="187"/>
      <c r="C365" s="196"/>
      <c r="D365" s="148" t="s">
        <v>19</v>
      </c>
      <c r="E365" s="190" t="s">
        <v>54</v>
      </c>
      <c r="F365" s="12" t="s">
        <v>29</v>
      </c>
      <c r="G365" s="127">
        <v>473</v>
      </c>
      <c r="H365" s="127">
        <v>492</v>
      </c>
      <c r="I365" s="72">
        <f t="shared" si="50"/>
        <v>104.0169133192389</v>
      </c>
      <c r="J365" s="153">
        <f>(I365+I366)/2</f>
        <v>102.11273194637648</v>
      </c>
      <c r="K365" s="148"/>
      <c r="L365" s="159"/>
      <c r="M365" s="166"/>
    </row>
    <row r="366" spans="1:13" ht="37.5" customHeight="1" x14ac:dyDescent="0.25">
      <c r="A366" s="223"/>
      <c r="B366" s="187"/>
      <c r="C366" s="196"/>
      <c r="D366" s="149"/>
      <c r="E366" s="191"/>
      <c r="F366" s="12" t="s">
        <v>28</v>
      </c>
      <c r="G366" s="127">
        <v>1918</v>
      </c>
      <c r="H366" s="127">
        <v>1922</v>
      </c>
      <c r="I366" s="72">
        <f t="shared" si="50"/>
        <v>100.20855057351407</v>
      </c>
      <c r="J366" s="154"/>
      <c r="K366" s="149"/>
      <c r="L366" s="149"/>
      <c r="M366" s="166"/>
    </row>
    <row r="367" spans="1:13" ht="30.75" customHeight="1" x14ac:dyDescent="0.25">
      <c r="A367" s="223"/>
      <c r="B367" s="187"/>
      <c r="C367" s="196"/>
      <c r="D367" s="58" t="s">
        <v>14</v>
      </c>
      <c r="E367" s="23" t="s">
        <v>116</v>
      </c>
      <c r="F367" s="12" t="s">
        <v>18</v>
      </c>
      <c r="G367" s="127">
        <v>3</v>
      </c>
      <c r="H367" s="127">
        <v>3</v>
      </c>
      <c r="I367" s="72">
        <f t="shared" si="50"/>
        <v>100</v>
      </c>
      <c r="J367" s="51">
        <v>100</v>
      </c>
      <c r="K367" s="2"/>
      <c r="L367" s="62" t="s">
        <v>117</v>
      </c>
      <c r="M367" s="166"/>
    </row>
    <row r="368" spans="1:13" ht="46.5" customHeight="1" x14ac:dyDescent="0.25">
      <c r="A368" s="223"/>
      <c r="B368" s="187"/>
      <c r="C368" s="196"/>
      <c r="D368" s="58" t="s">
        <v>14</v>
      </c>
      <c r="E368" s="32" t="s">
        <v>118</v>
      </c>
      <c r="F368" s="20" t="s">
        <v>18</v>
      </c>
      <c r="G368" s="127">
        <v>56</v>
      </c>
      <c r="H368" s="127">
        <v>56</v>
      </c>
      <c r="I368" s="72">
        <f t="shared" si="50"/>
        <v>100</v>
      </c>
      <c r="J368" s="47">
        <v>100</v>
      </c>
      <c r="K368" s="2"/>
      <c r="L368" s="67" t="s">
        <v>119</v>
      </c>
      <c r="M368" s="166"/>
    </row>
    <row r="369" spans="1:13" ht="45" x14ac:dyDescent="0.25">
      <c r="A369" s="223"/>
      <c r="B369" s="187"/>
      <c r="C369" s="196"/>
      <c r="D369" s="58" t="s">
        <v>14</v>
      </c>
      <c r="E369" s="32" t="s">
        <v>120</v>
      </c>
      <c r="F369" s="20" t="s">
        <v>18</v>
      </c>
      <c r="G369" s="127">
        <v>48</v>
      </c>
      <c r="H369" s="127">
        <v>48</v>
      </c>
      <c r="I369" s="72">
        <f t="shared" si="50"/>
        <v>100</v>
      </c>
      <c r="J369" s="47">
        <v>100</v>
      </c>
      <c r="K369" s="2"/>
      <c r="L369" s="67" t="s">
        <v>119</v>
      </c>
      <c r="M369" s="166"/>
    </row>
    <row r="370" spans="1:13" x14ac:dyDescent="0.25">
      <c r="A370" s="223"/>
      <c r="B370" s="187"/>
      <c r="C370" s="196"/>
      <c r="D370" s="163" t="s">
        <v>19</v>
      </c>
      <c r="E370" s="212" t="s">
        <v>55</v>
      </c>
      <c r="F370" s="12" t="s">
        <v>29</v>
      </c>
      <c r="G370" s="127">
        <v>2260</v>
      </c>
      <c r="H370" s="127">
        <v>2581</v>
      </c>
      <c r="I370" s="72">
        <f t="shared" si="50"/>
        <v>114.20353982300885</v>
      </c>
      <c r="J370" s="160">
        <f>(I370+I371)/2</f>
        <v>113.75491392773162</v>
      </c>
      <c r="K370" s="148" t="s">
        <v>128</v>
      </c>
      <c r="L370" s="148" t="s">
        <v>123</v>
      </c>
      <c r="M370" s="166"/>
    </row>
    <row r="371" spans="1:13" ht="39.75" customHeight="1" x14ac:dyDescent="0.25">
      <c r="A371" s="223"/>
      <c r="B371" s="187"/>
      <c r="C371" s="196"/>
      <c r="D371" s="163"/>
      <c r="E371" s="213"/>
      <c r="F371" s="12" t="s">
        <v>28</v>
      </c>
      <c r="G371" s="127">
        <v>4930</v>
      </c>
      <c r="H371" s="127">
        <v>5586</v>
      </c>
      <c r="I371" s="72">
        <f t="shared" si="50"/>
        <v>113.30628803245438</v>
      </c>
      <c r="J371" s="161"/>
      <c r="K371" s="149"/>
      <c r="L371" s="149"/>
      <c r="M371" s="166"/>
    </row>
    <row r="372" spans="1:13" ht="49.5" customHeight="1" x14ac:dyDescent="0.25">
      <c r="A372" s="223"/>
      <c r="B372" s="187"/>
      <c r="C372" s="196"/>
      <c r="D372" s="34" t="s">
        <v>14</v>
      </c>
      <c r="E372" s="24" t="s">
        <v>121</v>
      </c>
      <c r="F372" s="20" t="s">
        <v>122</v>
      </c>
      <c r="G372" s="127">
        <v>130</v>
      </c>
      <c r="H372" s="127">
        <v>130</v>
      </c>
      <c r="I372" s="72">
        <f t="shared" si="50"/>
        <v>100</v>
      </c>
      <c r="J372" s="51">
        <v>100</v>
      </c>
      <c r="K372" s="2"/>
      <c r="L372" s="91" t="s">
        <v>106</v>
      </c>
      <c r="M372" s="166"/>
    </row>
    <row r="373" spans="1:13" ht="63" customHeight="1" x14ac:dyDescent="0.25">
      <c r="A373" s="223"/>
      <c r="B373" s="187"/>
      <c r="C373" s="196"/>
      <c r="D373" s="163" t="s">
        <v>19</v>
      </c>
      <c r="E373" s="190" t="s">
        <v>140</v>
      </c>
      <c r="F373" s="12" t="s">
        <v>29</v>
      </c>
      <c r="G373" s="127">
        <v>1650</v>
      </c>
      <c r="H373" s="127">
        <v>1804</v>
      </c>
      <c r="I373" s="72">
        <f t="shared" si="50"/>
        <v>109.33333333333333</v>
      </c>
      <c r="J373" s="153">
        <f>(I373+I374)/2</f>
        <v>109.25938763720393</v>
      </c>
      <c r="K373" s="2"/>
      <c r="L373" s="148" t="s">
        <v>123</v>
      </c>
      <c r="M373" s="166"/>
    </row>
    <row r="374" spans="1:13" ht="23.25" customHeight="1" x14ac:dyDescent="0.25">
      <c r="A374" s="223"/>
      <c r="B374" s="187"/>
      <c r="C374" s="196"/>
      <c r="D374" s="163"/>
      <c r="E374" s="191"/>
      <c r="F374" s="12" t="s">
        <v>28</v>
      </c>
      <c r="G374" s="127">
        <v>1154</v>
      </c>
      <c r="H374" s="127">
        <v>1260</v>
      </c>
      <c r="I374" s="72">
        <f t="shared" si="50"/>
        <v>109.18544194107452</v>
      </c>
      <c r="J374" s="154"/>
      <c r="K374" s="2"/>
      <c r="L374" s="159"/>
      <c r="M374" s="166"/>
    </row>
    <row r="375" spans="1:13" ht="180" x14ac:dyDescent="0.25">
      <c r="A375" s="223"/>
      <c r="B375" s="113" t="s">
        <v>56</v>
      </c>
      <c r="C375" s="30" t="s">
        <v>2</v>
      </c>
      <c r="D375" s="34" t="s">
        <v>19</v>
      </c>
      <c r="E375" s="32" t="s">
        <v>57</v>
      </c>
      <c r="F375" s="12" t="s">
        <v>28</v>
      </c>
      <c r="G375" s="127">
        <v>640</v>
      </c>
      <c r="H375" s="127">
        <v>640</v>
      </c>
      <c r="I375" s="72">
        <f t="shared" ref="I375:I441" si="62">H375/G375*100</f>
        <v>100</v>
      </c>
      <c r="J375" s="47">
        <f>I375</f>
        <v>100</v>
      </c>
      <c r="K375" s="2"/>
      <c r="L375" s="159"/>
      <c r="M375" s="166"/>
    </row>
    <row r="376" spans="1:13" ht="90" x14ac:dyDescent="0.25">
      <c r="A376" s="223"/>
      <c r="B376" s="112" t="s">
        <v>58</v>
      </c>
      <c r="C376" s="30" t="s">
        <v>2</v>
      </c>
      <c r="D376" s="34" t="s">
        <v>19</v>
      </c>
      <c r="E376" s="32" t="s">
        <v>59</v>
      </c>
      <c r="F376" s="20" t="s">
        <v>23</v>
      </c>
      <c r="G376" s="12">
        <v>147</v>
      </c>
      <c r="H376" s="12">
        <v>147</v>
      </c>
      <c r="I376" s="72">
        <f t="shared" si="62"/>
        <v>100</v>
      </c>
      <c r="J376" s="47">
        <f>I376</f>
        <v>100</v>
      </c>
      <c r="K376" s="46"/>
      <c r="L376" s="149"/>
      <c r="M376" s="166"/>
    </row>
    <row r="377" spans="1:13" ht="30" x14ac:dyDescent="0.25">
      <c r="A377" s="223"/>
      <c r="B377" s="7" t="s">
        <v>61</v>
      </c>
      <c r="C377" s="30" t="s">
        <v>2</v>
      </c>
      <c r="D377" s="34" t="s">
        <v>19</v>
      </c>
      <c r="E377" s="4" t="s">
        <v>61</v>
      </c>
      <c r="F377" s="12" t="s">
        <v>62</v>
      </c>
      <c r="G377" s="12">
        <v>570</v>
      </c>
      <c r="H377" s="12">
        <v>570</v>
      </c>
      <c r="I377" s="72">
        <f t="shared" si="62"/>
        <v>100</v>
      </c>
      <c r="J377" s="47">
        <f>I377</f>
        <v>100</v>
      </c>
      <c r="K377" s="2"/>
      <c r="L377" s="91" t="s">
        <v>129</v>
      </c>
      <c r="M377" s="167"/>
    </row>
    <row r="378" spans="1:13" ht="30" x14ac:dyDescent="0.25">
      <c r="A378" s="223"/>
      <c r="B378" s="216" t="s">
        <v>88</v>
      </c>
      <c r="C378" s="218" t="s">
        <v>2</v>
      </c>
      <c r="D378" s="26" t="s">
        <v>14</v>
      </c>
      <c r="E378" s="38"/>
      <c r="F378" s="19"/>
      <c r="G378" s="12"/>
      <c r="H378" s="12"/>
      <c r="I378" s="64"/>
      <c r="J378" s="47">
        <v>100</v>
      </c>
      <c r="K378" s="2"/>
      <c r="L378" s="99"/>
      <c r="M378" s="2"/>
    </row>
    <row r="379" spans="1:13" ht="30" x14ac:dyDescent="0.25">
      <c r="A379" s="224"/>
      <c r="B379" s="217"/>
      <c r="C379" s="219"/>
      <c r="D379" s="26" t="s">
        <v>19</v>
      </c>
      <c r="E379" s="38"/>
      <c r="F379" s="19"/>
      <c r="G379" s="12"/>
      <c r="H379" s="12"/>
      <c r="I379" s="64"/>
      <c r="J379" s="47">
        <f>(I362+I363+I365+I366+I370+I371+I373+I374+I375+I376+I377)/11</f>
        <v>104.80479328887554</v>
      </c>
      <c r="K379" s="2"/>
      <c r="L379" s="99"/>
      <c r="M379" s="2"/>
    </row>
    <row r="380" spans="1:13" ht="60" customHeight="1" x14ac:dyDescent="0.25">
      <c r="A380" s="222" t="s">
        <v>84</v>
      </c>
      <c r="B380" s="145" t="s">
        <v>154</v>
      </c>
      <c r="C380" s="141" t="s">
        <v>2</v>
      </c>
      <c r="D380" s="28" t="s">
        <v>14</v>
      </c>
      <c r="E380" s="32" t="s">
        <v>114</v>
      </c>
      <c r="F380" s="20" t="s">
        <v>18</v>
      </c>
      <c r="G380" s="12">
        <v>90</v>
      </c>
      <c r="H380" s="12">
        <v>90</v>
      </c>
      <c r="I380" s="72">
        <f t="shared" ref="I380" si="63">H380/G380*100</f>
        <v>100</v>
      </c>
      <c r="J380" s="51">
        <v>100</v>
      </c>
      <c r="K380" s="2"/>
      <c r="L380" s="148" t="s">
        <v>115</v>
      </c>
      <c r="M380" s="155">
        <f>(J380+J381+J383+J384+J385+J386+J388+J389+J392+J394+J395+J397+J393+J391)/14</f>
        <v>115.27554989242753</v>
      </c>
    </row>
    <row r="381" spans="1:13" ht="61.5" customHeight="1" x14ac:dyDescent="0.25">
      <c r="A381" s="223"/>
      <c r="B381" s="146"/>
      <c r="C381" s="142"/>
      <c r="D381" s="148" t="s">
        <v>19</v>
      </c>
      <c r="E381" s="190" t="s">
        <v>54</v>
      </c>
      <c r="F381" s="12" t="s">
        <v>29</v>
      </c>
      <c r="G381" s="127">
        <v>560</v>
      </c>
      <c r="H381" s="127">
        <v>590</v>
      </c>
      <c r="I381" s="127">
        <f t="shared" si="62"/>
        <v>105.35714285714286</v>
      </c>
      <c r="J381" s="160">
        <f>(I381+I382)/2</f>
        <v>102.27360382597963</v>
      </c>
      <c r="K381" s="2"/>
      <c r="L381" s="159"/>
      <c r="M381" s="156"/>
    </row>
    <row r="382" spans="1:13" ht="39.75" customHeight="1" x14ac:dyDescent="0.25">
      <c r="A382" s="223"/>
      <c r="B382" s="146"/>
      <c r="C382" s="142"/>
      <c r="D382" s="149"/>
      <c r="E382" s="191"/>
      <c r="F382" s="12" t="s">
        <v>28</v>
      </c>
      <c r="G382" s="127">
        <v>1852</v>
      </c>
      <c r="H382" s="127">
        <v>1837</v>
      </c>
      <c r="I382" s="127">
        <f t="shared" si="62"/>
        <v>99.190064794816408</v>
      </c>
      <c r="J382" s="161"/>
      <c r="K382" s="2"/>
      <c r="L382" s="149"/>
      <c r="M382" s="156"/>
    </row>
    <row r="383" spans="1:13" ht="51.75" customHeight="1" x14ac:dyDescent="0.25">
      <c r="A383" s="223"/>
      <c r="B383" s="146"/>
      <c r="C383" s="142"/>
      <c r="D383" s="58" t="s">
        <v>14</v>
      </c>
      <c r="E383" s="23" t="s">
        <v>116</v>
      </c>
      <c r="F383" s="12" t="s">
        <v>18</v>
      </c>
      <c r="G383" s="127">
        <v>3</v>
      </c>
      <c r="H383" s="127">
        <v>3</v>
      </c>
      <c r="I383" s="127">
        <f t="shared" si="62"/>
        <v>100</v>
      </c>
      <c r="J383" s="72">
        <f>I383</f>
        <v>100</v>
      </c>
      <c r="K383" s="2"/>
      <c r="L383" s="62" t="s">
        <v>117</v>
      </c>
      <c r="M383" s="156"/>
    </row>
    <row r="384" spans="1:13" ht="46.5" customHeight="1" x14ac:dyDescent="0.25">
      <c r="A384" s="223"/>
      <c r="B384" s="146"/>
      <c r="C384" s="142"/>
      <c r="D384" s="58" t="s">
        <v>14</v>
      </c>
      <c r="E384" s="32" t="s">
        <v>118</v>
      </c>
      <c r="F384" s="20" t="s">
        <v>18</v>
      </c>
      <c r="G384" s="127">
        <v>56</v>
      </c>
      <c r="H384" s="127">
        <v>56</v>
      </c>
      <c r="I384" s="127">
        <f t="shared" si="62"/>
        <v>100</v>
      </c>
      <c r="J384" s="72">
        <f t="shared" ref="J384:J385" si="64">I384</f>
        <v>100</v>
      </c>
      <c r="K384" s="2"/>
      <c r="L384" s="67" t="s">
        <v>119</v>
      </c>
      <c r="M384" s="156"/>
    </row>
    <row r="385" spans="1:13" ht="45" x14ac:dyDescent="0.25">
      <c r="A385" s="223"/>
      <c r="B385" s="146"/>
      <c r="C385" s="142"/>
      <c r="D385" s="29" t="s">
        <v>14</v>
      </c>
      <c r="E385" s="32" t="s">
        <v>120</v>
      </c>
      <c r="F385" s="20" t="s">
        <v>18</v>
      </c>
      <c r="G385" s="127">
        <v>48</v>
      </c>
      <c r="H385" s="127">
        <v>48</v>
      </c>
      <c r="I385" s="127">
        <f t="shared" si="62"/>
        <v>100</v>
      </c>
      <c r="J385" s="72">
        <f t="shared" si="64"/>
        <v>100</v>
      </c>
      <c r="K385" s="2"/>
      <c r="L385" s="67" t="s">
        <v>119</v>
      </c>
      <c r="M385" s="156"/>
    </row>
    <row r="386" spans="1:13" x14ac:dyDescent="0.25">
      <c r="A386" s="223"/>
      <c r="B386" s="146"/>
      <c r="C386" s="142"/>
      <c r="D386" s="163" t="s">
        <v>19</v>
      </c>
      <c r="E386" s="212" t="s">
        <v>55</v>
      </c>
      <c r="F386" s="12" t="s">
        <v>29</v>
      </c>
      <c r="G386" s="127">
        <v>1880</v>
      </c>
      <c r="H386" s="127">
        <v>1868</v>
      </c>
      <c r="I386" s="127">
        <f t="shared" si="62"/>
        <v>99.361702127659584</v>
      </c>
      <c r="J386" s="160">
        <f>(I386+I387)/2</f>
        <v>102.48446520148592</v>
      </c>
      <c r="K386" s="148"/>
      <c r="L386" s="148" t="s">
        <v>123</v>
      </c>
      <c r="M386" s="156"/>
    </row>
    <row r="387" spans="1:13" ht="36" customHeight="1" x14ac:dyDescent="0.25">
      <c r="A387" s="223"/>
      <c r="B387" s="146"/>
      <c r="C387" s="142"/>
      <c r="D387" s="163"/>
      <c r="E387" s="213"/>
      <c r="F387" s="12" t="s">
        <v>28</v>
      </c>
      <c r="G387" s="127">
        <v>3763</v>
      </c>
      <c r="H387" s="127">
        <v>3974</v>
      </c>
      <c r="I387" s="127">
        <f t="shared" si="62"/>
        <v>105.60722827531225</v>
      </c>
      <c r="J387" s="161"/>
      <c r="K387" s="149"/>
      <c r="L387" s="149"/>
      <c r="M387" s="156"/>
    </row>
    <row r="388" spans="1:13" ht="72.75" customHeight="1" x14ac:dyDescent="0.25">
      <c r="A388" s="223"/>
      <c r="B388" s="146"/>
      <c r="C388" s="142"/>
      <c r="D388" s="34" t="s">
        <v>14</v>
      </c>
      <c r="E388" s="24" t="s">
        <v>121</v>
      </c>
      <c r="F388" s="20" t="s">
        <v>122</v>
      </c>
      <c r="G388" s="127">
        <v>130</v>
      </c>
      <c r="H388" s="127">
        <v>130</v>
      </c>
      <c r="I388" s="127">
        <f t="shared" si="62"/>
        <v>100</v>
      </c>
      <c r="J388" s="51">
        <v>100</v>
      </c>
      <c r="K388" s="2"/>
      <c r="L388" s="91" t="s">
        <v>106</v>
      </c>
      <c r="M388" s="156"/>
    </row>
    <row r="389" spans="1:13" x14ac:dyDescent="0.25">
      <c r="A389" s="223"/>
      <c r="B389" s="146"/>
      <c r="C389" s="142"/>
      <c r="D389" s="163" t="s">
        <v>19</v>
      </c>
      <c r="E389" s="195" t="s">
        <v>140</v>
      </c>
      <c r="F389" s="12" t="s">
        <v>29</v>
      </c>
      <c r="G389" s="127">
        <v>450</v>
      </c>
      <c r="H389" s="127">
        <v>357</v>
      </c>
      <c r="I389" s="127">
        <f t="shared" si="62"/>
        <v>79.333333333333329</v>
      </c>
      <c r="J389" s="160">
        <f>(I389+I390)/2</f>
        <v>83.567222565369576</v>
      </c>
      <c r="K389" s="148"/>
      <c r="L389" s="148" t="s">
        <v>123</v>
      </c>
      <c r="M389" s="156"/>
    </row>
    <row r="390" spans="1:13" x14ac:dyDescent="0.25">
      <c r="A390" s="223"/>
      <c r="B390" s="146"/>
      <c r="C390" s="142"/>
      <c r="D390" s="163"/>
      <c r="E390" s="195"/>
      <c r="F390" s="12" t="s">
        <v>28</v>
      </c>
      <c r="G390" s="127">
        <v>3238</v>
      </c>
      <c r="H390" s="127">
        <v>2843</v>
      </c>
      <c r="I390" s="127">
        <f t="shared" si="62"/>
        <v>87.80111179740581</v>
      </c>
      <c r="J390" s="161"/>
      <c r="K390" s="149"/>
      <c r="L390" s="149"/>
      <c r="M390" s="156"/>
    </row>
    <row r="391" spans="1:13" ht="40.5" customHeight="1" x14ac:dyDescent="0.25">
      <c r="A391" s="223"/>
      <c r="B391" s="147"/>
      <c r="C391" s="143"/>
      <c r="D391" s="126" t="s">
        <v>19</v>
      </c>
      <c r="E391" s="130" t="s">
        <v>68</v>
      </c>
      <c r="F391" s="12" t="s">
        <v>28</v>
      </c>
      <c r="G391" s="127">
        <v>1263</v>
      </c>
      <c r="H391" s="127">
        <v>1754</v>
      </c>
      <c r="I391" s="127">
        <f>H391/G391*100</f>
        <v>138.87569279493272</v>
      </c>
      <c r="J391" s="124">
        <f>I391</f>
        <v>138.87569279493272</v>
      </c>
      <c r="K391" s="123"/>
      <c r="L391" s="123" t="s">
        <v>123</v>
      </c>
      <c r="M391" s="156"/>
    </row>
    <row r="392" spans="1:13" ht="180" x14ac:dyDescent="0.25">
      <c r="A392" s="223"/>
      <c r="B392" s="113" t="s">
        <v>56</v>
      </c>
      <c r="C392" s="30" t="s">
        <v>2</v>
      </c>
      <c r="D392" s="34" t="s">
        <v>19</v>
      </c>
      <c r="E392" s="32" t="s">
        <v>57</v>
      </c>
      <c r="F392" s="12" t="s">
        <v>28</v>
      </c>
      <c r="G392" s="127">
        <v>306</v>
      </c>
      <c r="H392" s="127">
        <v>853</v>
      </c>
      <c r="I392" s="127">
        <f t="shared" si="62"/>
        <v>278.75816993464053</v>
      </c>
      <c r="J392" s="48">
        <f>I392</f>
        <v>278.75816993464053</v>
      </c>
      <c r="K392" s="18" t="s">
        <v>128</v>
      </c>
      <c r="L392" s="163" t="s">
        <v>123</v>
      </c>
      <c r="M392" s="156"/>
    </row>
    <row r="393" spans="1:13" ht="72.75" customHeight="1" x14ac:dyDescent="0.25">
      <c r="A393" s="223"/>
      <c r="B393" s="15" t="s">
        <v>157</v>
      </c>
      <c r="C393" s="30" t="s">
        <v>2</v>
      </c>
      <c r="D393" s="34" t="s">
        <v>19</v>
      </c>
      <c r="E393" s="53" t="s">
        <v>65</v>
      </c>
      <c r="F393" s="20" t="s">
        <v>138</v>
      </c>
      <c r="G393" s="134">
        <v>471</v>
      </c>
      <c r="H393" s="134">
        <v>472</v>
      </c>
      <c r="I393" s="127">
        <f t="shared" si="62"/>
        <v>100.21231422505308</v>
      </c>
      <c r="J393" s="48">
        <f>I393</f>
        <v>100.21231422505308</v>
      </c>
      <c r="K393" s="18"/>
      <c r="L393" s="163"/>
      <c r="M393" s="156"/>
    </row>
    <row r="394" spans="1:13" ht="165" x14ac:dyDescent="0.25">
      <c r="A394" s="223"/>
      <c r="B394" s="119" t="s">
        <v>155</v>
      </c>
      <c r="C394" s="30" t="s">
        <v>2</v>
      </c>
      <c r="D394" s="34" t="s">
        <v>19</v>
      </c>
      <c r="E394" s="32" t="s">
        <v>59</v>
      </c>
      <c r="F394" s="20" t="s">
        <v>23</v>
      </c>
      <c r="G394" s="127">
        <v>250</v>
      </c>
      <c r="H394" s="127">
        <v>251</v>
      </c>
      <c r="I394" s="127">
        <f t="shared" si="62"/>
        <v>100.4</v>
      </c>
      <c r="J394" s="48">
        <f>I394</f>
        <v>100.4</v>
      </c>
      <c r="K394" s="18"/>
      <c r="L394" s="163"/>
      <c r="M394" s="156"/>
    </row>
    <row r="395" spans="1:13" ht="30" x14ac:dyDescent="0.25">
      <c r="A395" s="223"/>
      <c r="B395" s="220" t="s">
        <v>139</v>
      </c>
      <c r="C395" s="141" t="s">
        <v>2</v>
      </c>
      <c r="D395" s="34" t="s">
        <v>19</v>
      </c>
      <c r="E395" s="4" t="s">
        <v>144</v>
      </c>
      <c r="F395" s="12" t="s">
        <v>36</v>
      </c>
      <c r="G395" s="127">
        <v>6000</v>
      </c>
      <c r="H395" s="127">
        <v>6389</v>
      </c>
      <c r="I395" s="127">
        <f t="shared" si="62"/>
        <v>106.48333333333333</v>
      </c>
      <c r="J395" s="160">
        <f>(I395+I396)/2</f>
        <v>104.95289661319073</v>
      </c>
      <c r="K395" s="2"/>
      <c r="L395" s="163"/>
      <c r="M395" s="156"/>
    </row>
    <row r="396" spans="1:13" ht="30" x14ac:dyDescent="0.25">
      <c r="A396" s="223"/>
      <c r="B396" s="221"/>
      <c r="C396" s="143"/>
      <c r="D396" s="34" t="s">
        <v>19</v>
      </c>
      <c r="E396" s="4" t="s">
        <v>60</v>
      </c>
      <c r="F396" s="12" t="s">
        <v>36</v>
      </c>
      <c r="G396" s="127">
        <v>4675</v>
      </c>
      <c r="H396" s="127">
        <v>4835</v>
      </c>
      <c r="I396" s="127">
        <f t="shared" si="62"/>
        <v>103.42245989304813</v>
      </c>
      <c r="J396" s="161"/>
      <c r="K396" s="2"/>
      <c r="L396" s="163"/>
      <c r="M396" s="156"/>
    </row>
    <row r="397" spans="1:13" ht="30" x14ac:dyDescent="0.25">
      <c r="A397" s="223"/>
      <c r="B397" s="7" t="s">
        <v>61</v>
      </c>
      <c r="C397" s="30" t="s">
        <v>2</v>
      </c>
      <c r="D397" s="34" t="s">
        <v>19</v>
      </c>
      <c r="E397" s="4" t="s">
        <v>61</v>
      </c>
      <c r="F397" s="12" t="s">
        <v>62</v>
      </c>
      <c r="G397" s="127">
        <v>1500</v>
      </c>
      <c r="H397" s="127">
        <v>1535</v>
      </c>
      <c r="I397" s="127">
        <f t="shared" si="62"/>
        <v>102.33333333333334</v>
      </c>
      <c r="J397" s="48">
        <f>I397</f>
        <v>102.33333333333334</v>
      </c>
      <c r="K397" s="2"/>
      <c r="L397" s="91" t="s">
        <v>127</v>
      </c>
      <c r="M397" s="157"/>
    </row>
    <row r="398" spans="1:13" ht="30" x14ac:dyDescent="0.25">
      <c r="A398" s="223"/>
      <c r="B398" s="216" t="s">
        <v>88</v>
      </c>
      <c r="C398" s="218" t="s">
        <v>2</v>
      </c>
      <c r="D398" s="26" t="s">
        <v>14</v>
      </c>
      <c r="E398" s="38"/>
      <c r="F398" s="19"/>
      <c r="G398" s="127"/>
      <c r="H398" s="127"/>
      <c r="I398" s="127"/>
      <c r="J398" s="48">
        <v>100</v>
      </c>
      <c r="K398" s="2"/>
      <c r="L398" s="99"/>
      <c r="M398" s="2"/>
    </row>
    <row r="399" spans="1:13" ht="30" x14ac:dyDescent="0.25">
      <c r="A399" s="224"/>
      <c r="B399" s="217"/>
      <c r="C399" s="219"/>
      <c r="D399" s="26" t="s">
        <v>19</v>
      </c>
      <c r="E399" s="38"/>
      <c r="F399" s="19"/>
      <c r="G399" s="127"/>
      <c r="H399" s="127"/>
      <c r="I399" s="127"/>
      <c r="J399" s="48">
        <f>(I381+I382+I386+I387+I389+I390+I392+I394+I395+I396+I397+I393+I391)/13</f>
        <v>115.93352974615472</v>
      </c>
      <c r="K399" s="2"/>
      <c r="L399" s="99"/>
      <c r="M399" s="2"/>
    </row>
    <row r="400" spans="1:13" ht="126" x14ac:dyDescent="0.25">
      <c r="A400" s="222" t="s">
        <v>85</v>
      </c>
      <c r="B400" s="187" t="s">
        <v>152</v>
      </c>
      <c r="C400" s="196" t="s">
        <v>2</v>
      </c>
      <c r="D400" s="34" t="s">
        <v>14</v>
      </c>
      <c r="E400" s="5" t="s">
        <v>111</v>
      </c>
      <c r="F400" s="12" t="s">
        <v>18</v>
      </c>
      <c r="G400" s="127">
        <v>35</v>
      </c>
      <c r="H400" s="127">
        <v>35</v>
      </c>
      <c r="I400" s="127">
        <f t="shared" ref="I400" si="65">H400/G400*100</f>
        <v>100</v>
      </c>
      <c r="J400" s="153">
        <v>100</v>
      </c>
      <c r="K400" s="2"/>
      <c r="L400" s="91" t="s">
        <v>112</v>
      </c>
      <c r="M400" s="165">
        <f>(J400+J402+J404+J405+J407+J408+J410+J411+J412+J414)/10</f>
        <v>111.74619922533736</v>
      </c>
    </row>
    <row r="401" spans="1:13" ht="110.25" x14ac:dyDescent="0.25">
      <c r="A401" s="223"/>
      <c r="B401" s="187"/>
      <c r="C401" s="196"/>
      <c r="D401" s="20" t="s">
        <v>14</v>
      </c>
      <c r="E401" s="40" t="s">
        <v>113</v>
      </c>
      <c r="F401" s="12" t="s">
        <v>18</v>
      </c>
      <c r="G401" s="127">
        <v>5.2</v>
      </c>
      <c r="H401" s="127">
        <v>5.2</v>
      </c>
      <c r="I401" s="127">
        <v>100</v>
      </c>
      <c r="J401" s="154"/>
      <c r="K401" s="16"/>
      <c r="L401" s="20" t="s">
        <v>112</v>
      </c>
      <c r="M401" s="166"/>
    </row>
    <row r="402" spans="1:13" x14ac:dyDescent="0.25">
      <c r="A402" s="223"/>
      <c r="B402" s="187"/>
      <c r="C402" s="196"/>
      <c r="D402" s="163" t="s">
        <v>19</v>
      </c>
      <c r="E402" s="195" t="s">
        <v>51</v>
      </c>
      <c r="F402" s="20" t="s">
        <v>134</v>
      </c>
      <c r="G402" s="127">
        <v>863</v>
      </c>
      <c r="H402" s="127">
        <v>949</v>
      </c>
      <c r="I402" s="127">
        <f t="shared" si="62"/>
        <v>109.96523754345307</v>
      </c>
      <c r="J402" s="158">
        <f>(I402+I403)/2</f>
        <v>104.98261877172654</v>
      </c>
      <c r="K402" s="148"/>
      <c r="L402" s="148" t="s">
        <v>115</v>
      </c>
      <c r="M402" s="166"/>
    </row>
    <row r="403" spans="1:13" ht="19.5" customHeight="1" x14ac:dyDescent="0.25">
      <c r="A403" s="223"/>
      <c r="B403" s="187"/>
      <c r="C403" s="196"/>
      <c r="D403" s="163"/>
      <c r="E403" s="195"/>
      <c r="F403" s="20" t="s">
        <v>28</v>
      </c>
      <c r="G403" s="127">
        <v>8190</v>
      </c>
      <c r="H403" s="127">
        <v>8190</v>
      </c>
      <c r="I403" s="127">
        <f t="shared" si="62"/>
        <v>100</v>
      </c>
      <c r="J403" s="158"/>
      <c r="K403" s="159"/>
      <c r="L403" s="159"/>
      <c r="M403" s="166"/>
    </row>
    <row r="404" spans="1:13" ht="65.25" customHeight="1" x14ac:dyDescent="0.25">
      <c r="A404" s="223"/>
      <c r="B404" s="187"/>
      <c r="C404" s="196"/>
      <c r="D404" s="28" t="s">
        <v>14</v>
      </c>
      <c r="E404" s="23" t="s">
        <v>114</v>
      </c>
      <c r="F404" s="20" t="s">
        <v>18</v>
      </c>
      <c r="G404" s="127">
        <v>90</v>
      </c>
      <c r="H404" s="127">
        <v>90</v>
      </c>
      <c r="I404" s="127">
        <f t="shared" si="62"/>
        <v>100</v>
      </c>
      <c r="J404" s="51">
        <v>100</v>
      </c>
      <c r="K404" s="2"/>
      <c r="L404" s="159"/>
      <c r="M404" s="166"/>
    </row>
    <row r="405" spans="1:13" ht="34.5" customHeight="1" x14ac:dyDescent="0.25">
      <c r="A405" s="223"/>
      <c r="B405" s="187"/>
      <c r="C405" s="196"/>
      <c r="D405" s="148" t="s">
        <v>19</v>
      </c>
      <c r="E405" s="195" t="s">
        <v>54</v>
      </c>
      <c r="F405" s="12" t="s">
        <v>29</v>
      </c>
      <c r="G405" s="127">
        <v>250</v>
      </c>
      <c r="H405" s="127">
        <v>320</v>
      </c>
      <c r="I405" s="127">
        <f t="shared" si="62"/>
        <v>128</v>
      </c>
      <c r="J405" s="160">
        <f>(I405+I406)/2</f>
        <v>139.76923076923077</v>
      </c>
      <c r="K405" s="148"/>
      <c r="L405" s="159"/>
      <c r="M405" s="166"/>
    </row>
    <row r="406" spans="1:13" ht="34.5" customHeight="1" x14ac:dyDescent="0.25">
      <c r="A406" s="223"/>
      <c r="B406" s="187"/>
      <c r="C406" s="196"/>
      <c r="D406" s="149"/>
      <c r="E406" s="195"/>
      <c r="F406" s="12" t="s">
        <v>28</v>
      </c>
      <c r="G406" s="127">
        <v>520</v>
      </c>
      <c r="H406" s="127">
        <v>788</v>
      </c>
      <c r="I406" s="127">
        <f t="shared" si="62"/>
        <v>151.53846153846155</v>
      </c>
      <c r="J406" s="161"/>
      <c r="K406" s="149"/>
      <c r="L406" s="149"/>
      <c r="M406" s="166"/>
    </row>
    <row r="407" spans="1:13" ht="69" customHeight="1" x14ac:dyDescent="0.25">
      <c r="A407" s="223"/>
      <c r="B407" s="187"/>
      <c r="C407" s="196"/>
      <c r="D407" s="34" t="s">
        <v>14</v>
      </c>
      <c r="E407" s="24" t="s">
        <v>121</v>
      </c>
      <c r="F407" s="20" t="s">
        <v>122</v>
      </c>
      <c r="G407" s="127">
        <v>130</v>
      </c>
      <c r="H407" s="127">
        <v>130</v>
      </c>
      <c r="I407" s="127">
        <f t="shared" ref="I407" si="66">H407/G407*100</f>
        <v>100</v>
      </c>
      <c r="J407" s="51">
        <v>100</v>
      </c>
      <c r="K407" s="2"/>
      <c r="L407" s="91" t="s">
        <v>106</v>
      </c>
      <c r="M407" s="166"/>
    </row>
    <row r="408" spans="1:13" ht="67.5" customHeight="1" x14ac:dyDescent="0.25">
      <c r="A408" s="223"/>
      <c r="B408" s="187"/>
      <c r="C408" s="196"/>
      <c r="D408" s="163" t="s">
        <v>19</v>
      </c>
      <c r="E408" s="190" t="s">
        <v>140</v>
      </c>
      <c r="F408" s="12" t="s">
        <v>29</v>
      </c>
      <c r="G408" s="127">
        <v>1650</v>
      </c>
      <c r="H408" s="127">
        <v>1653</v>
      </c>
      <c r="I408" s="127">
        <f t="shared" si="62"/>
        <v>100.18181818181817</v>
      </c>
      <c r="J408" s="160">
        <f>(I408+I409)/2</f>
        <v>100.24499229583975</v>
      </c>
      <c r="K408" s="148"/>
      <c r="L408" s="148" t="s">
        <v>123</v>
      </c>
      <c r="M408" s="166"/>
    </row>
    <row r="409" spans="1:13" ht="33.75" customHeight="1" x14ac:dyDescent="0.25">
      <c r="A409" s="223"/>
      <c r="B409" s="187"/>
      <c r="C409" s="196"/>
      <c r="D409" s="163"/>
      <c r="E409" s="191"/>
      <c r="F409" s="12" t="s">
        <v>28</v>
      </c>
      <c r="G409" s="127">
        <v>649</v>
      </c>
      <c r="H409" s="127">
        <v>651</v>
      </c>
      <c r="I409" s="127">
        <f t="shared" si="62"/>
        <v>100.30816640986133</v>
      </c>
      <c r="J409" s="161"/>
      <c r="K409" s="159"/>
      <c r="L409" s="159"/>
      <c r="M409" s="166"/>
    </row>
    <row r="410" spans="1:13" ht="180" x14ac:dyDescent="0.25">
      <c r="A410" s="223"/>
      <c r="B410" s="113" t="s">
        <v>56</v>
      </c>
      <c r="C410" s="30" t="s">
        <v>2</v>
      </c>
      <c r="D410" s="34" t="s">
        <v>19</v>
      </c>
      <c r="E410" s="32" t="s">
        <v>57</v>
      </c>
      <c r="F410" s="12" t="s">
        <v>28</v>
      </c>
      <c r="G410" s="127">
        <v>800</v>
      </c>
      <c r="H410" s="127">
        <v>1098</v>
      </c>
      <c r="I410" s="127">
        <f t="shared" si="62"/>
        <v>137.25</v>
      </c>
      <c r="J410" s="47">
        <f>I410</f>
        <v>137.25</v>
      </c>
      <c r="K410" s="149"/>
      <c r="L410" s="159"/>
      <c r="M410" s="166"/>
    </row>
    <row r="411" spans="1:13" ht="90" x14ac:dyDescent="0.25">
      <c r="A411" s="223"/>
      <c r="B411" s="112" t="s">
        <v>58</v>
      </c>
      <c r="C411" s="30" t="s">
        <v>2</v>
      </c>
      <c r="D411" s="34" t="s">
        <v>19</v>
      </c>
      <c r="E411" s="32" t="s">
        <v>59</v>
      </c>
      <c r="F411" s="20" t="s">
        <v>23</v>
      </c>
      <c r="G411" s="127">
        <v>257</v>
      </c>
      <c r="H411" s="127">
        <v>260</v>
      </c>
      <c r="I411" s="127">
        <f t="shared" si="62"/>
        <v>101.16731517509727</v>
      </c>
      <c r="J411" s="47">
        <f>I411</f>
        <v>101.16731517509727</v>
      </c>
      <c r="K411" s="2"/>
      <c r="L411" s="159"/>
      <c r="M411" s="166"/>
    </row>
    <row r="412" spans="1:13" ht="30" x14ac:dyDescent="0.25">
      <c r="A412" s="223"/>
      <c r="B412" s="220" t="s">
        <v>139</v>
      </c>
      <c r="C412" s="141" t="s">
        <v>2</v>
      </c>
      <c r="D412" s="34" t="s">
        <v>19</v>
      </c>
      <c r="E412" s="4" t="s">
        <v>144</v>
      </c>
      <c r="F412" s="12" t="s">
        <v>36</v>
      </c>
      <c r="G412" s="127">
        <v>6800</v>
      </c>
      <c r="H412" s="127">
        <v>6992</v>
      </c>
      <c r="I412" s="127">
        <f t="shared" si="62"/>
        <v>102.82352941176471</v>
      </c>
      <c r="J412" s="160">
        <f>(I412+I413)/2</f>
        <v>103.34313725490196</v>
      </c>
      <c r="K412" s="2"/>
      <c r="L412" s="159"/>
      <c r="M412" s="166"/>
    </row>
    <row r="413" spans="1:13" ht="30" x14ac:dyDescent="0.25">
      <c r="A413" s="223"/>
      <c r="B413" s="221"/>
      <c r="C413" s="143"/>
      <c r="D413" s="34" t="s">
        <v>19</v>
      </c>
      <c r="E413" s="4" t="s">
        <v>60</v>
      </c>
      <c r="F413" s="12" t="s">
        <v>36</v>
      </c>
      <c r="G413" s="127">
        <v>5100</v>
      </c>
      <c r="H413" s="127">
        <v>5297</v>
      </c>
      <c r="I413" s="127">
        <f t="shared" si="62"/>
        <v>103.86274509803921</v>
      </c>
      <c r="J413" s="161"/>
      <c r="K413" s="2"/>
      <c r="L413" s="159"/>
      <c r="M413" s="166"/>
    </row>
    <row r="414" spans="1:13" ht="30" x14ac:dyDescent="0.25">
      <c r="A414" s="223"/>
      <c r="B414" s="7" t="s">
        <v>61</v>
      </c>
      <c r="C414" s="30" t="s">
        <v>2</v>
      </c>
      <c r="D414" s="34" t="s">
        <v>19</v>
      </c>
      <c r="E414" s="4" t="s">
        <v>61</v>
      </c>
      <c r="F414" s="12" t="s">
        <v>62</v>
      </c>
      <c r="G414" s="127">
        <v>596</v>
      </c>
      <c r="H414" s="127">
        <v>779</v>
      </c>
      <c r="I414" s="127">
        <f t="shared" si="62"/>
        <v>130.70469798657717</v>
      </c>
      <c r="J414" s="47">
        <f>I414</f>
        <v>130.70469798657717</v>
      </c>
      <c r="K414" s="18"/>
      <c r="L414" s="149"/>
      <c r="M414" s="167"/>
    </row>
    <row r="415" spans="1:13" ht="30" x14ac:dyDescent="0.25">
      <c r="A415" s="223"/>
      <c r="B415" s="216" t="s">
        <v>88</v>
      </c>
      <c r="C415" s="218" t="s">
        <v>2</v>
      </c>
      <c r="D415" s="26" t="s">
        <v>14</v>
      </c>
      <c r="E415" s="38"/>
      <c r="F415" s="12"/>
      <c r="G415" s="127"/>
      <c r="H415" s="127"/>
      <c r="I415" s="127"/>
      <c r="J415" s="47">
        <v>100</v>
      </c>
      <c r="K415" s="2"/>
      <c r="L415" s="99"/>
      <c r="M415" s="2"/>
    </row>
    <row r="416" spans="1:13" ht="30" x14ac:dyDescent="0.25">
      <c r="A416" s="224"/>
      <c r="B416" s="217"/>
      <c r="C416" s="219"/>
      <c r="D416" s="26" t="s">
        <v>19</v>
      </c>
      <c r="E416" s="38"/>
      <c r="F416" s="12"/>
      <c r="G416" s="127"/>
      <c r="H416" s="127"/>
      <c r="I416" s="127"/>
      <c r="J416" s="47">
        <f>(I402+I403+I405+I406+I408+I409+I410+I411+I412+I413+I414)/11</f>
        <v>115.07290648591567</v>
      </c>
      <c r="K416" s="2"/>
      <c r="L416" s="99"/>
      <c r="M416" s="2"/>
    </row>
    <row r="417" spans="1:13" ht="126" x14ac:dyDescent="0.25">
      <c r="A417" s="184" t="s">
        <v>86</v>
      </c>
      <c r="B417" s="148" t="s">
        <v>154</v>
      </c>
      <c r="C417" s="141" t="s">
        <v>2</v>
      </c>
      <c r="D417" s="34" t="s">
        <v>14</v>
      </c>
      <c r="E417" s="5" t="s">
        <v>111</v>
      </c>
      <c r="F417" s="12" t="s">
        <v>18</v>
      </c>
      <c r="G417" s="127">
        <v>35</v>
      </c>
      <c r="H417" s="127">
        <v>35</v>
      </c>
      <c r="I417" s="127">
        <f t="shared" ref="I417" si="67">H417/G417*100</f>
        <v>100</v>
      </c>
      <c r="J417" s="153">
        <v>100</v>
      </c>
      <c r="K417" s="2"/>
      <c r="L417" s="91" t="s">
        <v>112</v>
      </c>
      <c r="M417" s="165">
        <f>(J417+J419+J421+J422+J424+J425+J426+J427+J429+J430+J433+J434+J436+J432+J435)/15</f>
        <v>107.78432083298523</v>
      </c>
    </row>
    <row r="418" spans="1:13" ht="126" customHeight="1" x14ac:dyDescent="0.25">
      <c r="A418" s="185"/>
      <c r="B418" s="159"/>
      <c r="C418" s="142"/>
      <c r="D418" s="20" t="s">
        <v>14</v>
      </c>
      <c r="E418" s="40" t="s">
        <v>113</v>
      </c>
      <c r="F418" s="12" t="s">
        <v>18</v>
      </c>
      <c r="G418" s="127">
        <v>5.2</v>
      </c>
      <c r="H418" s="127">
        <v>5.2</v>
      </c>
      <c r="I418" s="127">
        <v>100</v>
      </c>
      <c r="J418" s="154"/>
      <c r="K418" s="16"/>
      <c r="L418" s="20" t="s">
        <v>112</v>
      </c>
      <c r="M418" s="166"/>
    </row>
    <row r="419" spans="1:13" x14ac:dyDescent="0.25">
      <c r="A419" s="185"/>
      <c r="B419" s="159"/>
      <c r="C419" s="142"/>
      <c r="D419" s="163" t="s">
        <v>19</v>
      </c>
      <c r="E419" s="195" t="s">
        <v>51</v>
      </c>
      <c r="F419" s="20" t="s">
        <v>134</v>
      </c>
      <c r="G419" s="127">
        <v>1250</v>
      </c>
      <c r="H419" s="127">
        <v>1240</v>
      </c>
      <c r="I419" s="127">
        <f t="shared" si="62"/>
        <v>99.2</v>
      </c>
      <c r="J419" s="160">
        <f>(I419+I420)/2</f>
        <v>99.844200244200238</v>
      </c>
      <c r="K419" s="148"/>
      <c r="L419" s="148" t="s">
        <v>115</v>
      </c>
      <c r="M419" s="166"/>
    </row>
    <row r="420" spans="1:13" ht="22.5" customHeight="1" x14ac:dyDescent="0.25">
      <c r="A420" s="185"/>
      <c r="B420" s="159"/>
      <c r="C420" s="142"/>
      <c r="D420" s="163"/>
      <c r="E420" s="195"/>
      <c r="F420" s="20" t="s">
        <v>28</v>
      </c>
      <c r="G420" s="127">
        <v>8190</v>
      </c>
      <c r="H420" s="127">
        <v>8230</v>
      </c>
      <c r="I420" s="127">
        <f t="shared" si="62"/>
        <v>100.48840048840049</v>
      </c>
      <c r="J420" s="162"/>
      <c r="K420" s="159"/>
      <c r="L420" s="159"/>
      <c r="M420" s="166"/>
    </row>
    <row r="421" spans="1:13" ht="59.25" customHeight="1" x14ac:dyDescent="0.25">
      <c r="A421" s="185"/>
      <c r="B421" s="159"/>
      <c r="C421" s="142"/>
      <c r="D421" s="28" t="s">
        <v>14</v>
      </c>
      <c r="E421" s="23" t="s">
        <v>114</v>
      </c>
      <c r="F421" s="20" t="s">
        <v>18</v>
      </c>
      <c r="G421" s="127">
        <v>90</v>
      </c>
      <c r="H421" s="127">
        <v>90</v>
      </c>
      <c r="I421" s="127">
        <f t="shared" ref="I421" si="68">H421/G421*100</f>
        <v>100</v>
      </c>
      <c r="J421" s="47">
        <v>100</v>
      </c>
      <c r="K421" s="2"/>
      <c r="L421" s="159"/>
      <c r="M421" s="166"/>
    </row>
    <row r="422" spans="1:13" ht="56.25" customHeight="1" x14ac:dyDescent="0.25">
      <c r="A422" s="185"/>
      <c r="B422" s="159"/>
      <c r="C422" s="142"/>
      <c r="D422" s="163" t="s">
        <v>19</v>
      </c>
      <c r="E422" s="195" t="s">
        <v>54</v>
      </c>
      <c r="F422" s="12" t="s">
        <v>29</v>
      </c>
      <c r="G422" s="127">
        <v>490</v>
      </c>
      <c r="H422" s="127">
        <v>492</v>
      </c>
      <c r="I422" s="127">
        <f t="shared" si="62"/>
        <v>100.40816326530613</v>
      </c>
      <c r="J422" s="160">
        <f>(I422+I423)/2</f>
        <v>100.20408163265307</v>
      </c>
      <c r="K422" s="148"/>
      <c r="L422" s="159"/>
      <c r="M422" s="166"/>
    </row>
    <row r="423" spans="1:13" ht="29.25" customHeight="1" x14ac:dyDescent="0.25">
      <c r="A423" s="185"/>
      <c r="B423" s="159"/>
      <c r="C423" s="142"/>
      <c r="D423" s="163"/>
      <c r="E423" s="195"/>
      <c r="F423" s="12" t="s">
        <v>28</v>
      </c>
      <c r="G423" s="127">
        <v>2270</v>
      </c>
      <c r="H423" s="127">
        <v>2270</v>
      </c>
      <c r="I423" s="127">
        <f t="shared" si="62"/>
        <v>100</v>
      </c>
      <c r="J423" s="161"/>
      <c r="K423" s="149"/>
      <c r="L423" s="149"/>
      <c r="M423" s="166"/>
    </row>
    <row r="424" spans="1:13" ht="50.25" customHeight="1" x14ac:dyDescent="0.25">
      <c r="A424" s="185"/>
      <c r="B424" s="159"/>
      <c r="C424" s="142"/>
      <c r="D424" s="58" t="s">
        <v>14</v>
      </c>
      <c r="E424" s="23" t="s">
        <v>116</v>
      </c>
      <c r="F424" s="12" t="s">
        <v>18</v>
      </c>
      <c r="G424" s="127">
        <v>3</v>
      </c>
      <c r="H424" s="127">
        <v>3</v>
      </c>
      <c r="I424" s="127">
        <f t="shared" ref="I424" si="69">H424/G424*100</f>
        <v>100</v>
      </c>
      <c r="J424" s="51">
        <v>100</v>
      </c>
      <c r="K424" s="2"/>
      <c r="L424" s="62" t="s">
        <v>117</v>
      </c>
      <c r="M424" s="166"/>
    </row>
    <row r="425" spans="1:13" ht="46.5" customHeight="1" x14ac:dyDescent="0.25">
      <c r="A425" s="185"/>
      <c r="B425" s="159"/>
      <c r="C425" s="142"/>
      <c r="D425" s="58" t="s">
        <v>14</v>
      </c>
      <c r="E425" s="59" t="s">
        <v>118</v>
      </c>
      <c r="F425" s="20" t="s">
        <v>18</v>
      </c>
      <c r="G425" s="127">
        <v>56</v>
      </c>
      <c r="H425" s="127">
        <v>56</v>
      </c>
      <c r="I425" s="127">
        <f t="shared" ref="I425:I426" si="70">H425/G425*100</f>
        <v>100</v>
      </c>
      <c r="J425" s="47">
        <v>100</v>
      </c>
      <c r="K425" s="2"/>
      <c r="L425" s="67" t="s">
        <v>119</v>
      </c>
      <c r="M425" s="166"/>
    </row>
    <row r="426" spans="1:13" ht="45" x14ac:dyDescent="0.25">
      <c r="A426" s="185"/>
      <c r="B426" s="159"/>
      <c r="C426" s="142"/>
      <c r="D426" s="29" t="s">
        <v>14</v>
      </c>
      <c r="E426" s="59" t="s">
        <v>120</v>
      </c>
      <c r="F426" s="20" t="s">
        <v>18</v>
      </c>
      <c r="G426" s="127">
        <v>48</v>
      </c>
      <c r="H426" s="127">
        <v>48</v>
      </c>
      <c r="I426" s="127">
        <f t="shared" si="70"/>
        <v>100</v>
      </c>
      <c r="J426" s="47">
        <v>100</v>
      </c>
      <c r="K426" s="2"/>
      <c r="L426" s="67" t="s">
        <v>119</v>
      </c>
      <c r="M426" s="166"/>
    </row>
    <row r="427" spans="1:13" x14ac:dyDescent="0.25">
      <c r="A427" s="185"/>
      <c r="B427" s="159"/>
      <c r="C427" s="142"/>
      <c r="D427" s="163" t="s">
        <v>19</v>
      </c>
      <c r="E427" s="212" t="s">
        <v>55</v>
      </c>
      <c r="F427" s="12" t="s">
        <v>29</v>
      </c>
      <c r="G427" s="127">
        <v>4490</v>
      </c>
      <c r="H427" s="127">
        <v>4500</v>
      </c>
      <c r="I427" s="127">
        <f t="shared" si="62"/>
        <v>100.22271714922049</v>
      </c>
      <c r="J427" s="160">
        <f>(I427+I428)/2</f>
        <v>100.18698882671109</v>
      </c>
      <c r="K427" s="2"/>
      <c r="L427" s="148" t="s">
        <v>123</v>
      </c>
      <c r="M427" s="166"/>
    </row>
    <row r="428" spans="1:13" ht="30.75" customHeight="1" x14ac:dyDescent="0.25">
      <c r="A428" s="185"/>
      <c r="B428" s="159"/>
      <c r="C428" s="142"/>
      <c r="D428" s="163"/>
      <c r="E428" s="213"/>
      <c r="F428" s="12" t="s">
        <v>28</v>
      </c>
      <c r="G428" s="127">
        <v>5950</v>
      </c>
      <c r="H428" s="127">
        <v>5959</v>
      </c>
      <c r="I428" s="127">
        <f t="shared" si="62"/>
        <v>100.15126050420169</v>
      </c>
      <c r="J428" s="161"/>
      <c r="K428" s="2"/>
      <c r="L428" s="149"/>
      <c r="M428" s="166"/>
    </row>
    <row r="429" spans="1:13" ht="77.25" customHeight="1" x14ac:dyDescent="0.25">
      <c r="A429" s="185"/>
      <c r="B429" s="159"/>
      <c r="C429" s="142"/>
      <c r="D429" s="34" t="s">
        <v>14</v>
      </c>
      <c r="E429" s="24" t="s">
        <v>121</v>
      </c>
      <c r="F429" s="20" t="s">
        <v>122</v>
      </c>
      <c r="G429" s="127">
        <v>130</v>
      </c>
      <c r="H429" s="127">
        <v>130</v>
      </c>
      <c r="I429" s="127">
        <f t="shared" si="62"/>
        <v>100</v>
      </c>
      <c r="J429" s="51">
        <v>100</v>
      </c>
      <c r="K429" s="2"/>
      <c r="L429" s="91" t="s">
        <v>106</v>
      </c>
      <c r="M429" s="166"/>
    </row>
    <row r="430" spans="1:13" ht="67.5" customHeight="1" x14ac:dyDescent="0.25">
      <c r="A430" s="185"/>
      <c r="B430" s="159"/>
      <c r="C430" s="142"/>
      <c r="D430" s="163" t="s">
        <v>19</v>
      </c>
      <c r="E430" s="195" t="s">
        <v>140</v>
      </c>
      <c r="F430" s="12" t="s">
        <v>29</v>
      </c>
      <c r="G430" s="127">
        <v>2713</v>
      </c>
      <c r="H430" s="127">
        <v>2718</v>
      </c>
      <c r="I430" s="127">
        <f t="shared" si="62"/>
        <v>100.18429782528567</v>
      </c>
      <c r="J430" s="160">
        <f>(I430+I431)/2</f>
        <v>100.40877160393572</v>
      </c>
      <c r="K430" s="148"/>
      <c r="L430" s="163" t="s">
        <v>123</v>
      </c>
      <c r="M430" s="166"/>
    </row>
    <row r="431" spans="1:13" ht="29.25" customHeight="1" x14ac:dyDescent="0.25">
      <c r="A431" s="185"/>
      <c r="B431" s="159"/>
      <c r="C431" s="142"/>
      <c r="D431" s="163"/>
      <c r="E431" s="195"/>
      <c r="F431" s="12" t="s">
        <v>28</v>
      </c>
      <c r="G431" s="127">
        <v>1895</v>
      </c>
      <c r="H431" s="127">
        <v>1907</v>
      </c>
      <c r="I431" s="127">
        <f t="shared" si="62"/>
        <v>100.63324538258576</v>
      </c>
      <c r="J431" s="161"/>
      <c r="K431" s="149"/>
      <c r="L431" s="163"/>
      <c r="M431" s="166"/>
    </row>
    <row r="432" spans="1:13" ht="32.25" customHeight="1" x14ac:dyDescent="0.25">
      <c r="A432" s="185"/>
      <c r="B432" s="149"/>
      <c r="C432" s="143"/>
      <c r="D432" s="34" t="s">
        <v>19</v>
      </c>
      <c r="E432" s="32" t="s">
        <v>68</v>
      </c>
      <c r="F432" s="12" t="s">
        <v>28</v>
      </c>
      <c r="G432" s="127">
        <v>3525</v>
      </c>
      <c r="H432" s="127">
        <v>3525</v>
      </c>
      <c r="I432" s="127">
        <f t="shared" si="62"/>
        <v>100</v>
      </c>
      <c r="J432" s="47">
        <f t="shared" ref="J432" si="71">I432</f>
        <v>100</v>
      </c>
      <c r="K432" s="29"/>
      <c r="L432" s="163"/>
      <c r="M432" s="166"/>
    </row>
    <row r="433" spans="1:13" ht="180" x14ac:dyDescent="0.25">
      <c r="A433" s="185"/>
      <c r="B433" s="113" t="s">
        <v>56</v>
      </c>
      <c r="C433" s="30" t="s">
        <v>2</v>
      </c>
      <c r="D433" s="34" t="s">
        <v>19</v>
      </c>
      <c r="E433" s="32" t="s">
        <v>57</v>
      </c>
      <c r="F433" s="12" t="s">
        <v>28</v>
      </c>
      <c r="G433" s="127">
        <v>700</v>
      </c>
      <c r="H433" s="127">
        <v>1274</v>
      </c>
      <c r="I433" s="127">
        <f t="shared" si="62"/>
        <v>182</v>
      </c>
      <c r="J433" s="47">
        <f>I433</f>
        <v>182</v>
      </c>
      <c r="K433" s="18"/>
      <c r="L433" s="163"/>
      <c r="M433" s="166"/>
    </row>
    <row r="434" spans="1:13" ht="90" x14ac:dyDescent="0.25">
      <c r="A434" s="185"/>
      <c r="B434" s="112" t="s">
        <v>58</v>
      </c>
      <c r="C434" s="30" t="s">
        <v>2</v>
      </c>
      <c r="D434" s="34" t="s">
        <v>19</v>
      </c>
      <c r="E434" s="32" t="s">
        <v>59</v>
      </c>
      <c r="F434" s="20" t="s">
        <v>23</v>
      </c>
      <c r="G434" s="127">
        <v>220</v>
      </c>
      <c r="H434" s="127">
        <v>218</v>
      </c>
      <c r="I434" s="127">
        <f t="shared" si="62"/>
        <v>99.090909090909093</v>
      </c>
      <c r="J434" s="47">
        <f>I434</f>
        <v>99.090909090909093</v>
      </c>
      <c r="K434" s="18" t="s">
        <v>158</v>
      </c>
      <c r="L434" s="163"/>
      <c r="M434" s="166"/>
    </row>
    <row r="435" spans="1:13" ht="50.25" customHeight="1" x14ac:dyDescent="0.25">
      <c r="A435" s="185"/>
      <c r="B435" s="129" t="s">
        <v>139</v>
      </c>
      <c r="C435" s="121" t="s">
        <v>2</v>
      </c>
      <c r="D435" s="34" t="s">
        <v>19</v>
      </c>
      <c r="E435" s="4" t="s">
        <v>60</v>
      </c>
      <c r="F435" s="12" t="s">
        <v>36</v>
      </c>
      <c r="G435" s="127">
        <v>5780</v>
      </c>
      <c r="H435" s="127">
        <v>6079</v>
      </c>
      <c r="I435" s="127">
        <f>H435/G435*100</f>
        <v>105.17301038062283</v>
      </c>
      <c r="J435" s="124">
        <f>I435</f>
        <v>105.17301038062283</v>
      </c>
      <c r="K435" s="2"/>
      <c r="L435" s="163"/>
      <c r="M435" s="166"/>
    </row>
    <row r="436" spans="1:13" ht="30" x14ac:dyDescent="0.25">
      <c r="A436" s="185"/>
      <c r="B436" s="7" t="s">
        <v>61</v>
      </c>
      <c r="C436" s="30" t="s">
        <v>2</v>
      </c>
      <c r="D436" s="34" t="s">
        <v>19</v>
      </c>
      <c r="E436" s="4" t="s">
        <v>61</v>
      </c>
      <c r="F436" s="12" t="s">
        <v>62</v>
      </c>
      <c r="G436" s="127">
        <v>489</v>
      </c>
      <c r="H436" s="127">
        <v>635</v>
      </c>
      <c r="I436" s="127">
        <f t="shared" si="62"/>
        <v>129.85685071574642</v>
      </c>
      <c r="J436" s="47">
        <f>I436</f>
        <v>129.85685071574642</v>
      </c>
      <c r="K436" s="2"/>
      <c r="L436" s="91" t="s">
        <v>127</v>
      </c>
      <c r="M436" s="167"/>
    </row>
    <row r="437" spans="1:13" ht="30" x14ac:dyDescent="0.25">
      <c r="A437" s="185"/>
      <c r="B437" s="216" t="s">
        <v>88</v>
      </c>
      <c r="C437" s="218" t="s">
        <v>2</v>
      </c>
      <c r="D437" s="26" t="s">
        <v>14</v>
      </c>
      <c r="E437" s="38"/>
      <c r="F437" s="12"/>
      <c r="G437" s="127"/>
      <c r="H437" s="127"/>
      <c r="I437" s="127"/>
      <c r="J437" s="47">
        <v>100</v>
      </c>
      <c r="K437" s="2"/>
      <c r="L437" s="99"/>
      <c r="M437" s="2"/>
    </row>
    <row r="438" spans="1:13" ht="30" x14ac:dyDescent="0.25">
      <c r="A438" s="186"/>
      <c r="B438" s="217"/>
      <c r="C438" s="219"/>
      <c r="D438" s="26" t="s">
        <v>19</v>
      </c>
      <c r="E438" s="38"/>
      <c r="F438" s="12"/>
      <c r="G438" s="127"/>
      <c r="H438" s="127"/>
      <c r="I438" s="127"/>
      <c r="J438" s="47">
        <f>(I419+I420+I422+I423+I427+I428+I430+I431+I433+I434+I435+I436+I432)/13</f>
        <v>109.03145036940606</v>
      </c>
      <c r="K438" s="2"/>
      <c r="L438" s="99"/>
      <c r="M438" s="2"/>
    </row>
    <row r="439" spans="1:13" ht="126" x14ac:dyDescent="0.25">
      <c r="A439" s="184" t="s">
        <v>159</v>
      </c>
      <c r="B439" s="145" t="s">
        <v>154</v>
      </c>
      <c r="C439" s="141" t="s">
        <v>2</v>
      </c>
      <c r="D439" s="34" t="s">
        <v>14</v>
      </c>
      <c r="E439" s="5" t="s">
        <v>111</v>
      </c>
      <c r="F439" s="12" t="s">
        <v>18</v>
      </c>
      <c r="G439" s="127">
        <v>35</v>
      </c>
      <c r="H439" s="127">
        <v>35</v>
      </c>
      <c r="I439" s="127">
        <f t="shared" ref="I439" si="72">H439/G439*100</f>
        <v>100</v>
      </c>
      <c r="J439" s="153">
        <v>100</v>
      </c>
      <c r="K439" s="2"/>
      <c r="L439" s="91" t="s">
        <v>112</v>
      </c>
      <c r="M439" s="150">
        <f>(J439+J441+J443+J444+J446+J447+J448+J449+J451+J452+J454+J455+J456+J458+J457)/15</f>
        <v>100.66297982374643</v>
      </c>
    </row>
    <row r="440" spans="1:13" ht="136.5" customHeight="1" x14ac:dyDescent="0.25">
      <c r="A440" s="185"/>
      <c r="B440" s="146"/>
      <c r="C440" s="142"/>
      <c r="D440" s="20" t="s">
        <v>14</v>
      </c>
      <c r="E440" s="40" t="s">
        <v>113</v>
      </c>
      <c r="F440" s="12" t="s">
        <v>18</v>
      </c>
      <c r="G440" s="127">
        <v>5.2</v>
      </c>
      <c r="H440" s="127">
        <v>5.2</v>
      </c>
      <c r="I440" s="127">
        <v>100</v>
      </c>
      <c r="J440" s="154"/>
      <c r="K440" s="16"/>
      <c r="L440" s="20" t="s">
        <v>112</v>
      </c>
      <c r="M440" s="151"/>
    </row>
    <row r="441" spans="1:13" ht="28.5" customHeight="1" x14ac:dyDescent="0.25">
      <c r="A441" s="185"/>
      <c r="B441" s="146"/>
      <c r="C441" s="142"/>
      <c r="D441" s="163" t="s">
        <v>19</v>
      </c>
      <c r="E441" s="195" t="s">
        <v>51</v>
      </c>
      <c r="F441" s="20" t="s">
        <v>29</v>
      </c>
      <c r="G441" s="127">
        <v>2052</v>
      </c>
      <c r="H441" s="127">
        <v>1953</v>
      </c>
      <c r="I441" s="127">
        <f t="shared" si="62"/>
        <v>95.175438596491219</v>
      </c>
      <c r="J441" s="158">
        <f>(I441+I442)/2</f>
        <v>94.457146049837974</v>
      </c>
      <c r="K441" s="148" t="s">
        <v>185</v>
      </c>
      <c r="L441" s="148" t="s">
        <v>115</v>
      </c>
      <c r="M441" s="151"/>
    </row>
    <row r="442" spans="1:13" ht="42.75" customHeight="1" x14ac:dyDescent="0.25">
      <c r="A442" s="185"/>
      <c r="B442" s="146"/>
      <c r="C442" s="142"/>
      <c r="D442" s="163"/>
      <c r="E442" s="195"/>
      <c r="F442" s="20" t="s">
        <v>135</v>
      </c>
      <c r="G442" s="127">
        <v>15700</v>
      </c>
      <c r="H442" s="127">
        <v>14717</v>
      </c>
      <c r="I442" s="127">
        <f t="shared" ref="I442:I466" si="73">H442/G442*100</f>
        <v>93.738853503184714</v>
      </c>
      <c r="J442" s="158"/>
      <c r="K442" s="149"/>
      <c r="L442" s="159"/>
      <c r="M442" s="151"/>
    </row>
    <row r="443" spans="1:13" ht="76.5" customHeight="1" x14ac:dyDescent="0.25">
      <c r="A443" s="185"/>
      <c r="B443" s="146"/>
      <c r="C443" s="142"/>
      <c r="D443" s="28" t="s">
        <v>14</v>
      </c>
      <c r="E443" s="23" t="s">
        <v>114</v>
      </c>
      <c r="F443" s="20" t="s">
        <v>18</v>
      </c>
      <c r="G443" s="127">
        <v>90</v>
      </c>
      <c r="H443" s="127">
        <v>90</v>
      </c>
      <c r="I443" s="127">
        <f t="shared" si="73"/>
        <v>100</v>
      </c>
      <c r="J443" s="51">
        <v>100</v>
      </c>
      <c r="K443" s="2"/>
      <c r="L443" s="159"/>
      <c r="M443" s="151"/>
    </row>
    <row r="444" spans="1:13" ht="63" customHeight="1" x14ac:dyDescent="0.25">
      <c r="A444" s="185"/>
      <c r="B444" s="146"/>
      <c r="C444" s="142"/>
      <c r="D444" s="148" t="s">
        <v>19</v>
      </c>
      <c r="E444" s="195" t="s">
        <v>54</v>
      </c>
      <c r="F444" s="12" t="s">
        <v>29</v>
      </c>
      <c r="G444" s="127">
        <v>2269</v>
      </c>
      <c r="H444" s="127">
        <v>2301</v>
      </c>
      <c r="I444" s="127">
        <f t="shared" si="73"/>
        <v>101.41031291317762</v>
      </c>
      <c r="J444" s="160">
        <f>(I444+I445)/2</f>
        <v>104.2157577774091</v>
      </c>
      <c r="K444" s="148"/>
      <c r="L444" s="159"/>
      <c r="M444" s="151"/>
    </row>
    <row r="445" spans="1:13" ht="32.25" customHeight="1" x14ac:dyDescent="0.25">
      <c r="A445" s="185"/>
      <c r="B445" s="146"/>
      <c r="C445" s="142"/>
      <c r="D445" s="149"/>
      <c r="E445" s="195"/>
      <c r="F445" s="12" t="s">
        <v>28</v>
      </c>
      <c r="G445" s="127">
        <v>2877</v>
      </c>
      <c r="H445" s="127">
        <v>3079</v>
      </c>
      <c r="I445" s="127">
        <f t="shared" si="73"/>
        <v>107.02120264164058</v>
      </c>
      <c r="J445" s="161"/>
      <c r="K445" s="149"/>
      <c r="L445" s="149"/>
      <c r="M445" s="151"/>
    </row>
    <row r="446" spans="1:13" ht="51" customHeight="1" x14ac:dyDescent="0.25">
      <c r="A446" s="185"/>
      <c r="B446" s="146"/>
      <c r="C446" s="142"/>
      <c r="D446" s="58" t="s">
        <v>14</v>
      </c>
      <c r="E446" s="23" t="s">
        <v>116</v>
      </c>
      <c r="F446" s="12" t="s">
        <v>18</v>
      </c>
      <c r="G446" s="127">
        <v>3</v>
      </c>
      <c r="H446" s="127">
        <v>3</v>
      </c>
      <c r="I446" s="127">
        <f t="shared" si="73"/>
        <v>100</v>
      </c>
      <c r="J446" s="51">
        <v>100</v>
      </c>
      <c r="K446" s="2"/>
      <c r="L446" s="62" t="s">
        <v>117</v>
      </c>
      <c r="M446" s="151"/>
    </row>
    <row r="447" spans="1:13" ht="46.5" customHeight="1" x14ac:dyDescent="0.25">
      <c r="A447" s="185"/>
      <c r="B447" s="146"/>
      <c r="C447" s="142"/>
      <c r="D447" s="58" t="s">
        <v>14</v>
      </c>
      <c r="E447" s="32" t="s">
        <v>118</v>
      </c>
      <c r="F447" s="20" t="s">
        <v>18</v>
      </c>
      <c r="G447" s="127">
        <v>56</v>
      </c>
      <c r="H447" s="127">
        <v>56</v>
      </c>
      <c r="I447" s="127">
        <f t="shared" si="73"/>
        <v>100</v>
      </c>
      <c r="J447" s="47">
        <v>100</v>
      </c>
      <c r="K447" s="2"/>
      <c r="L447" s="67" t="s">
        <v>119</v>
      </c>
      <c r="M447" s="151"/>
    </row>
    <row r="448" spans="1:13" ht="45" x14ac:dyDescent="0.25">
      <c r="A448" s="185"/>
      <c r="B448" s="146"/>
      <c r="C448" s="142"/>
      <c r="D448" s="29" t="s">
        <v>14</v>
      </c>
      <c r="E448" s="32" t="s">
        <v>120</v>
      </c>
      <c r="F448" s="20" t="s">
        <v>18</v>
      </c>
      <c r="G448" s="127">
        <v>48</v>
      </c>
      <c r="H448" s="127">
        <v>48</v>
      </c>
      <c r="I448" s="127">
        <f t="shared" si="73"/>
        <v>100</v>
      </c>
      <c r="J448" s="47">
        <v>100</v>
      </c>
      <c r="K448" s="2"/>
      <c r="L448" s="67" t="s">
        <v>119</v>
      </c>
      <c r="M448" s="151"/>
    </row>
    <row r="449" spans="1:13" x14ac:dyDescent="0.25">
      <c r="A449" s="185"/>
      <c r="B449" s="146"/>
      <c r="C449" s="142"/>
      <c r="D449" s="163" t="s">
        <v>19</v>
      </c>
      <c r="E449" s="212" t="s">
        <v>55</v>
      </c>
      <c r="F449" s="12" t="s">
        <v>29</v>
      </c>
      <c r="G449" s="127">
        <v>6210</v>
      </c>
      <c r="H449" s="127">
        <v>5956</v>
      </c>
      <c r="I449" s="127">
        <f t="shared" si="73"/>
        <v>95.909822866344612</v>
      </c>
      <c r="J449" s="160">
        <f>(I449+I450)/2</f>
        <v>88.757216397711318</v>
      </c>
      <c r="K449" s="148" t="s">
        <v>184</v>
      </c>
      <c r="L449" s="148" t="s">
        <v>115</v>
      </c>
      <c r="M449" s="151"/>
    </row>
    <row r="450" spans="1:13" ht="26.25" customHeight="1" x14ac:dyDescent="0.25">
      <c r="A450" s="185"/>
      <c r="B450" s="146"/>
      <c r="C450" s="142"/>
      <c r="D450" s="163"/>
      <c r="E450" s="213"/>
      <c r="F450" s="12" t="s">
        <v>28</v>
      </c>
      <c r="G450" s="127">
        <v>11280</v>
      </c>
      <c r="H450" s="127">
        <v>9205</v>
      </c>
      <c r="I450" s="127">
        <f t="shared" si="73"/>
        <v>81.604609929078009</v>
      </c>
      <c r="J450" s="161"/>
      <c r="K450" s="149"/>
      <c r="L450" s="149"/>
      <c r="M450" s="151"/>
    </row>
    <row r="451" spans="1:13" ht="45.75" customHeight="1" x14ac:dyDescent="0.25">
      <c r="A451" s="185"/>
      <c r="B451" s="146"/>
      <c r="C451" s="142"/>
      <c r="D451" s="34" t="s">
        <v>14</v>
      </c>
      <c r="E451" s="24" t="s">
        <v>121</v>
      </c>
      <c r="F451" s="20" t="s">
        <v>122</v>
      </c>
      <c r="G451" s="127">
        <v>130</v>
      </c>
      <c r="H451" s="127">
        <v>130</v>
      </c>
      <c r="I451" s="127">
        <f t="shared" si="73"/>
        <v>100</v>
      </c>
      <c r="J451" s="51">
        <v>100</v>
      </c>
      <c r="K451" s="2"/>
      <c r="L451" s="91" t="s">
        <v>106</v>
      </c>
      <c r="M451" s="151"/>
    </row>
    <row r="452" spans="1:13" ht="67.5" customHeight="1" x14ac:dyDescent="0.25">
      <c r="A452" s="185"/>
      <c r="B452" s="146"/>
      <c r="C452" s="142"/>
      <c r="D452" s="163" t="s">
        <v>19</v>
      </c>
      <c r="E452" s="195" t="s">
        <v>140</v>
      </c>
      <c r="F452" s="12" t="s">
        <v>29</v>
      </c>
      <c r="G452" s="127">
        <v>825</v>
      </c>
      <c r="H452" s="127">
        <v>914</v>
      </c>
      <c r="I452" s="127">
        <f t="shared" si="73"/>
        <v>110.7878787878788</v>
      </c>
      <c r="J452" s="160">
        <f>(I452+I453)/2</f>
        <v>115.03249361080687</v>
      </c>
      <c r="K452" s="148"/>
      <c r="L452" s="148" t="s">
        <v>115</v>
      </c>
      <c r="M452" s="151"/>
    </row>
    <row r="453" spans="1:13" ht="26.25" customHeight="1" x14ac:dyDescent="0.25">
      <c r="A453" s="185"/>
      <c r="B453" s="146"/>
      <c r="C453" s="142"/>
      <c r="D453" s="163"/>
      <c r="E453" s="195"/>
      <c r="F453" s="12" t="s">
        <v>28</v>
      </c>
      <c r="G453" s="127">
        <v>913</v>
      </c>
      <c r="H453" s="127">
        <v>1089</v>
      </c>
      <c r="I453" s="127">
        <f t="shared" si="73"/>
        <v>119.27710843373494</v>
      </c>
      <c r="J453" s="161"/>
      <c r="K453" s="159"/>
      <c r="L453" s="159"/>
      <c r="M453" s="151"/>
    </row>
    <row r="454" spans="1:13" ht="30" x14ac:dyDescent="0.25">
      <c r="A454" s="185"/>
      <c r="B454" s="147"/>
      <c r="C454" s="143"/>
      <c r="D454" s="34" t="s">
        <v>19</v>
      </c>
      <c r="E454" s="27" t="s">
        <v>68</v>
      </c>
      <c r="F454" s="12" t="s">
        <v>28</v>
      </c>
      <c r="G454" s="127">
        <v>7050</v>
      </c>
      <c r="H454" s="127">
        <v>7050</v>
      </c>
      <c r="I454" s="127">
        <f t="shared" si="73"/>
        <v>100</v>
      </c>
      <c r="J454" s="47">
        <f>I454</f>
        <v>100</v>
      </c>
      <c r="K454" s="149"/>
      <c r="L454" s="159"/>
      <c r="M454" s="151"/>
    </row>
    <row r="455" spans="1:13" ht="180" x14ac:dyDescent="0.25">
      <c r="A455" s="185"/>
      <c r="B455" s="113" t="s">
        <v>56</v>
      </c>
      <c r="C455" s="30" t="s">
        <v>2</v>
      </c>
      <c r="D455" s="34" t="s">
        <v>19</v>
      </c>
      <c r="E455" s="32" t="s">
        <v>57</v>
      </c>
      <c r="F455" s="12" t="s">
        <v>28</v>
      </c>
      <c r="G455" s="127">
        <v>1310</v>
      </c>
      <c r="H455" s="127">
        <v>1443</v>
      </c>
      <c r="I455" s="127">
        <f t="shared" si="73"/>
        <v>110.15267175572518</v>
      </c>
      <c r="J455" s="47">
        <f>I455</f>
        <v>110.15267175572518</v>
      </c>
      <c r="K455" s="18"/>
      <c r="L455" s="159"/>
      <c r="M455" s="151"/>
    </row>
    <row r="456" spans="1:13" ht="90" x14ac:dyDescent="0.25">
      <c r="A456" s="185"/>
      <c r="B456" s="112" t="s">
        <v>58</v>
      </c>
      <c r="C456" s="30" t="s">
        <v>2</v>
      </c>
      <c r="D456" s="34" t="s">
        <v>19</v>
      </c>
      <c r="E456" s="32" t="s">
        <v>59</v>
      </c>
      <c r="F456" s="20" t="s">
        <v>23</v>
      </c>
      <c r="G456" s="127">
        <v>587</v>
      </c>
      <c r="H456" s="127">
        <v>587</v>
      </c>
      <c r="I456" s="127">
        <f t="shared" si="73"/>
        <v>100</v>
      </c>
      <c r="J456" s="47">
        <f>I456</f>
        <v>100</v>
      </c>
      <c r="K456" s="61"/>
      <c r="L456" s="159"/>
      <c r="M456" s="151"/>
    </row>
    <row r="457" spans="1:13" ht="45" x14ac:dyDescent="0.25">
      <c r="A457" s="185"/>
      <c r="B457" s="129" t="s">
        <v>139</v>
      </c>
      <c r="C457" s="121" t="s">
        <v>2</v>
      </c>
      <c r="D457" s="34" t="s">
        <v>19</v>
      </c>
      <c r="E457" s="4" t="s">
        <v>60</v>
      </c>
      <c r="F457" s="12" t="s">
        <v>36</v>
      </c>
      <c r="G457" s="127">
        <v>8500</v>
      </c>
      <c r="H457" s="127">
        <v>8664</v>
      </c>
      <c r="I457" s="127">
        <f t="shared" si="73"/>
        <v>101.92941176470589</v>
      </c>
      <c r="J457" s="124">
        <f>I457</f>
        <v>101.92941176470589</v>
      </c>
      <c r="K457" s="2"/>
      <c r="L457" s="159"/>
      <c r="M457" s="151"/>
    </row>
    <row r="458" spans="1:13" ht="90" customHeight="1" x14ac:dyDescent="0.25">
      <c r="A458" s="185"/>
      <c r="B458" s="7" t="s">
        <v>61</v>
      </c>
      <c r="C458" s="30" t="s">
        <v>2</v>
      </c>
      <c r="D458" s="34" t="s">
        <v>19</v>
      </c>
      <c r="E458" s="4" t="s">
        <v>61</v>
      </c>
      <c r="F458" s="12" t="s">
        <v>62</v>
      </c>
      <c r="G458" s="127">
        <v>4000</v>
      </c>
      <c r="H458" s="127">
        <v>3816</v>
      </c>
      <c r="I458" s="127">
        <f t="shared" si="73"/>
        <v>95.399999999999991</v>
      </c>
      <c r="J458" s="47">
        <f>I458</f>
        <v>95.399999999999991</v>
      </c>
      <c r="K458" s="126" t="s">
        <v>186</v>
      </c>
      <c r="L458" s="91" t="s">
        <v>127</v>
      </c>
      <c r="M458" s="152"/>
    </row>
    <row r="459" spans="1:13" ht="30" x14ac:dyDescent="0.25">
      <c r="A459" s="185"/>
      <c r="B459" s="216" t="s">
        <v>88</v>
      </c>
      <c r="C459" s="19" t="s">
        <v>2</v>
      </c>
      <c r="D459" s="26" t="s">
        <v>14</v>
      </c>
      <c r="E459" s="19"/>
      <c r="F459" s="12"/>
      <c r="G459" s="127"/>
      <c r="H459" s="127"/>
      <c r="I459" s="127"/>
      <c r="J459" s="47">
        <v>100</v>
      </c>
      <c r="K459" s="2"/>
      <c r="L459" s="99"/>
      <c r="M459" s="2"/>
    </row>
    <row r="460" spans="1:13" ht="30" x14ac:dyDescent="0.25">
      <c r="A460" s="186"/>
      <c r="B460" s="217"/>
      <c r="C460" s="19"/>
      <c r="D460" s="26" t="s">
        <v>19</v>
      </c>
      <c r="E460" s="19"/>
      <c r="F460" s="12"/>
      <c r="G460" s="127"/>
      <c r="H460" s="127"/>
      <c r="I460" s="127"/>
      <c r="J460" s="47">
        <f>(I441+I442+I444+I445+I449+I450+I452+I453+I454+I455+I456+I457+I458)/13</f>
        <v>100.95440855322782</v>
      </c>
      <c r="K460" s="2"/>
      <c r="L460" s="99"/>
      <c r="M460" s="2"/>
    </row>
    <row r="461" spans="1:13" ht="30" x14ac:dyDescent="0.25">
      <c r="A461" s="136" t="s">
        <v>87</v>
      </c>
      <c r="B461" s="163" t="s">
        <v>22</v>
      </c>
      <c r="C461" s="141" t="s">
        <v>2</v>
      </c>
      <c r="D461" s="34" t="s">
        <v>14</v>
      </c>
      <c r="E461" s="5" t="s">
        <v>90</v>
      </c>
      <c r="F461" s="12" t="s">
        <v>18</v>
      </c>
      <c r="G461" s="127">
        <v>100</v>
      </c>
      <c r="H461" s="127">
        <v>100</v>
      </c>
      <c r="I461" s="127">
        <v>100</v>
      </c>
      <c r="J461" s="72">
        <f>I461</f>
        <v>100</v>
      </c>
      <c r="K461" s="2"/>
      <c r="L461" s="148" t="s">
        <v>132</v>
      </c>
      <c r="M461" s="164">
        <f>J461</f>
        <v>100</v>
      </c>
    </row>
    <row r="462" spans="1:13" ht="75" customHeight="1" x14ac:dyDescent="0.25">
      <c r="A462" s="137"/>
      <c r="B462" s="163"/>
      <c r="C462" s="142"/>
      <c r="D462" s="34" t="s">
        <v>14</v>
      </c>
      <c r="E462" s="5" t="s">
        <v>91</v>
      </c>
      <c r="F462" s="12" t="s">
        <v>18</v>
      </c>
      <c r="G462" s="127">
        <v>0.9</v>
      </c>
      <c r="H462" s="127">
        <v>0.9</v>
      </c>
      <c r="I462" s="127">
        <f t="shared" si="73"/>
        <v>100</v>
      </c>
      <c r="J462" s="72">
        <f>I462</f>
        <v>100</v>
      </c>
      <c r="K462" s="2"/>
      <c r="L462" s="149"/>
      <c r="M462" s="159"/>
    </row>
    <row r="463" spans="1:13" ht="45" x14ac:dyDescent="0.25">
      <c r="A463" s="137"/>
      <c r="B463" s="163"/>
      <c r="C463" s="142"/>
      <c r="D463" s="34" t="s">
        <v>19</v>
      </c>
      <c r="E463" s="5" t="s">
        <v>22</v>
      </c>
      <c r="F463" s="20" t="s">
        <v>23</v>
      </c>
      <c r="G463" s="127">
        <v>301</v>
      </c>
      <c r="H463" s="127">
        <v>301</v>
      </c>
      <c r="I463" s="127">
        <f t="shared" si="73"/>
        <v>100</v>
      </c>
      <c r="J463" s="72">
        <f>I463</f>
        <v>100</v>
      </c>
      <c r="K463" s="2"/>
      <c r="L463" s="91" t="s">
        <v>133</v>
      </c>
      <c r="M463" s="149"/>
    </row>
    <row r="464" spans="1:13" ht="30" x14ac:dyDescent="0.25">
      <c r="A464" s="137"/>
      <c r="B464" s="216" t="s">
        <v>88</v>
      </c>
      <c r="C464" s="142"/>
      <c r="D464" s="26" t="s">
        <v>14</v>
      </c>
      <c r="E464" s="19"/>
      <c r="F464" s="78"/>
      <c r="G464" s="125"/>
      <c r="H464" s="125"/>
      <c r="I464" s="125"/>
      <c r="J464" s="125">
        <v>100</v>
      </c>
      <c r="K464" s="65"/>
      <c r="L464" s="126"/>
      <c r="M464" s="126"/>
    </row>
    <row r="465" spans="1:13" ht="30" x14ac:dyDescent="0.25">
      <c r="A465" s="138"/>
      <c r="B465" s="217"/>
      <c r="C465" s="143"/>
      <c r="D465" s="26" t="s">
        <v>19</v>
      </c>
      <c r="E465" s="19"/>
      <c r="F465" s="78"/>
      <c r="G465" s="125"/>
      <c r="H465" s="125"/>
      <c r="I465" s="125"/>
      <c r="J465" s="125">
        <v>100</v>
      </c>
      <c r="K465" s="65"/>
      <c r="L465" s="126"/>
      <c r="M465" s="126"/>
    </row>
    <row r="466" spans="1:13" ht="120" x14ac:dyDescent="0.25">
      <c r="A466" s="141" t="s">
        <v>187</v>
      </c>
      <c r="B466" s="135" t="s">
        <v>188</v>
      </c>
      <c r="C466" s="120" t="s">
        <v>2</v>
      </c>
      <c r="D466" s="122" t="s">
        <v>19</v>
      </c>
      <c r="E466" s="135" t="s">
        <v>189</v>
      </c>
      <c r="F466" s="120" t="s">
        <v>28</v>
      </c>
      <c r="G466" s="128">
        <v>420</v>
      </c>
      <c r="H466" s="128">
        <v>420</v>
      </c>
      <c r="I466" s="125">
        <f t="shared" si="73"/>
        <v>100</v>
      </c>
      <c r="J466" s="125">
        <f>I466</f>
        <v>100</v>
      </c>
      <c r="K466" s="65"/>
      <c r="L466" s="62" t="s">
        <v>123</v>
      </c>
      <c r="M466" s="144">
        <f>J468</f>
        <v>89.553447478019436</v>
      </c>
    </row>
    <row r="467" spans="1:13" ht="330" x14ac:dyDescent="0.25">
      <c r="A467" s="142"/>
      <c r="B467" s="3" t="s">
        <v>190</v>
      </c>
      <c r="C467" s="131" t="s">
        <v>2</v>
      </c>
      <c r="D467" s="126" t="s">
        <v>19</v>
      </c>
      <c r="E467" s="130" t="s">
        <v>144</v>
      </c>
      <c r="F467" s="131" t="s">
        <v>36</v>
      </c>
      <c r="G467" s="12">
        <v>4322</v>
      </c>
      <c r="H467" s="12">
        <v>3419</v>
      </c>
      <c r="I467" s="127">
        <f>H467/G467*100</f>
        <v>79.106894956038872</v>
      </c>
      <c r="J467" s="127">
        <f>I467</f>
        <v>79.106894956038872</v>
      </c>
      <c r="K467" s="3" t="s">
        <v>191</v>
      </c>
      <c r="L467" s="126" t="s">
        <v>123</v>
      </c>
      <c r="M467" s="143"/>
    </row>
    <row r="468" spans="1:13" ht="30" x14ac:dyDescent="0.25">
      <c r="A468" s="143"/>
      <c r="B468" s="229" t="s">
        <v>88</v>
      </c>
      <c r="C468" s="131"/>
      <c r="D468" s="26" t="s">
        <v>19</v>
      </c>
      <c r="E468" s="26"/>
      <c r="F468" s="131"/>
      <c r="G468" s="12"/>
      <c r="H468" s="12"/>
      <c r="I468" s="127"/>
      <c r="J468" s="127">
        <f>(J466+J467)/2</f>
        <v>89.553447478019436</v>
      </c>
      <c r="K468" s="2"/>
      <c r="L468" s="131"/>
      <c r="M468" s="2"/>
    </row>
  </sheetData>
  <mergeCells count="587">
    <mergeCell ref="E318:E319"/>
    <mergeCell ref="D278:D279"/>
    <mergeCell ref="E278:E279"/>
    <mergeCell ref="D305:D306"/>
    <mergeCell ref="E305:E306"/>
    <mergeCell ref="D308:D309"/>
    <mergeCell ref="E308:E309"/>
    <mergeCell ref="C295:C309"/>
    <mergeCell ref="D370:D371"/>
    <mergeCell ref="D318:D319"/>
    <mergeCell ref="D365:D366"/>
    <mergeCell ref="E365:E366"/>
    <mergeCell ref="D300:D301"/>
    <mergeCell ref="E300:E301"/>
    <mergeCell ref="D283:D284"/>
    <mergeCell ref="E283:E284"/>
    <mergeCell ref="D286:D287"/>
    <mergeCell ref="E286:E287"/>
    <mergeCell ref="D297:D298"/>
    <mergeCell ref="E297:E298"/>
    <mergeCell ref="D255:D256"/>
    <mergeCell ref="E255:E256"/>
    <mergeCell ref="D260:D261"/>
    <mergeCell ref="D275:D276"/>
    <mergeCell ref="E275:E276"/>
    <mergeCell ref="E260:E261"/>
    <mergeCell ref="D263:D264"/>
    <mergeCell ref="E263:E264"/>
    <mergeCell ref="K115:K116"/>
    <mergeCell ref="J118:J119"/>
    <mergeCell ref="J156:J157"/>
    <mergeCell ref="L156:L157"/>
    <mergeCell ref="J91:J92"/>
    <mergeCell ref="D118:D119"/>
    <mergeCell ref="J115:J116"/>
    <mergeCell ref="D139:D140"/>
    <mergeCell ref="E139:E140"/>
    <mergeCell ref="K41:K42"/>
    <mergeCell ref="K49:K50"/>
    <mergeCell ref="J27:J28"/>
    <mergeCell ref="J29:J30"/>
    <mergeCell ref="K91:K92"/>
    <mergeCell ref="L96:L97"/>
    <mergeCell ref="L99:L105"/>
    <mergeCell ref="K104:K105"/>
    <mergeCell ref="L41:L42"/>
    <mergeCell ref="L44:L45"/>
    <mergeCell ref="L77:L83"/>
    <mergeCell ref="K62:K63"/>
    <mergeCell ref="J35:J36"/>
    <mergeCell ref="J37:J38"/>
    <mergeCell ref="J31:J32"/>
    <mergeCell ref="J33:J34"/>
    <mergeCell ref="K70:K71"/>
    <mergeCell ref="J9:J10"/>
    <mergeCell ref="J11:J14"/>
    <mergeCell ref="M9:M14"/>
    <mergeCell ref="J19:J20"/>
    <mergeCell ref="L4:L5"/>
    <mergeCell ref="J23:J24"/>
    <mergeCell ref="M23:M24"/>
    <mergeCell ref="J25:J26"/>
    <mergeCell ref="L25:L26"/>
    <mergeCell ref="M15:M22"/>
    <mergeCell ref="J6:J8"/>
    <mergeCell ref="K6:K8"/>
    <mergeCell ref="M25:M26"/>
    <mergeCell ref="J21:J22"/>
    <mergeCell ref="L23:L24"/>
    <mergeCell ref="L15:L22"/>
    <mergeCell ref="L13:L14"/>
    <mergeCell ref="E49:E50"/>
    <mergeCell ref="D49:D50"/>
    <mergeCell ref="E52:E53"/>
    <mergeCell ref="D52:D53"/>
    <mergeCell ref="D44:D45"/>
    <mergeCell ref="E41:E42"/>
    <mergeCell ref="D41:D42"/>
    <mergeCell ref="E44:E45"/>
    <mergeCell ref="D222:D223"/>
    <mergeCell ref="D65:D66"/>
    <mergeCell ref="E65:E66"/>
    <mergeCell ref="E136:E137"/>
    <mergeCell ref="D149:D150"/>
    <mergeCell ref="E149:E150"/>
    <mergeCell ref="D153:D154"/>
    <mergeCell ref="E153:E154"/>
    <mergeCell ref="D156:D157"/>
    <mergeCell ref="B196:B211"/>
    <mergeCell ref="B215:B216"/>
    <mergeCell ref="C215:C216"/>
    <mergeCell ref="B27:B28"/>
    <mergeCell ref="C27:C28"/>
    <mergeCell ref="C29:C30"/>
    <mergeCell ref="B29:B30"/>
    <mergeCell ref="A196:A219"/>
    <mergeCell ref="B218:B219"/>
    <mergeCell ref="C218:C219"/>
    <mergeCell ref="A27:A30"/>
    <mergeCell ref="B31:B32"/>
    <mergeCell ref="C31:C32"/>
    <mergeCell ref="B33:B34"/>
    <mergeCell ref="C33:C34"/>
    <mergeCell ref="A31:A34"/>
    <mergeCell ref="B35:B36"/>
    <mergeCell ref="C35:C36"/>
    <mergeCell ref="B37:B38"/>
    <mergeCell ref="C37:C38"/>
    <mergeCell ref="A35:A38"/>
    <mergeCell ref="B39:B53"/>
    <mergeCell ref="C39:C53"/>
    <mergeCell ref="A86:A106"/>
    <mergeCell ref="A220:A226"/>
    <mergeCell ref="B225:B226"/>
    <mergeCell ref="C225:C226"/>
    <mergeCell ref="A227:A249"/>
    <mergeCell ref="B248:B249"/>
    <mergeCell ref="C248:C249"/>
    <mergeCell ref="B227:B242"/>
    <mergeCell ref="C227:C242"/>
    <mergeCell ref="B220:B223"/>
    <mergeCell ref="C220:C223"/>
    <mergeCell ref="A338:A359"/>
    <mergeCell ref="A273:A294"/>
    <mergeCell ref="B293:B294"/>
    <mergeCell ref="C293:C294"/>
    <mergeCell ref="C290:C291"/>
    <mergeCell ref="B273:B287"/>
    <mergeCell ref="C273:C287"/>
    <mergeCell ref="B290:B291"/>
    <mergeCell ref="B358:B359"/>
    <mergeCell ref="C358:C359"/>
    <mergeCell ref="B338:B353"/>
    <mergeCell ref="C338:C353"/>
    <mergeCell ref="A250:A272"/>
    <mergeCell ref="B271:B272"/>
    <mergeCell ref="C271:C272"/>
    <mergeCell ref="B316:B331"/>
    <mergeCell ref="C316:C331"/>
    <mergeCell ref="B314:B315"/>
    <mergeCell ref="C314:C315"/>
    <mergeCell ref="B336:B337"/>
    <mergeCell ref="C336:C337"/>
    <mergeCell ref="B295:B309"/>
    <mergeCell ref="A295:A315"/>
    <mergeCell ref="A316:A337"/>
    <mergeCell ref="B250:B265"/>
    <mergeCell ref="C250:C265"/>
    <mergeCell ref="B415:B416"/>
    <mergeCell ref="C415:C416"/>
    <mergeCell ref="C360:C374"/>
    <mergeCell ref="E370:E371"/>
    <mergeCell ref="D373:D374"/>
    <mergeCell ref="E373:E374"/>
    <mergeCell ref="E427:E428"/>
    <mergeCell ref="D402:D403"/>
    <mergeCell ref="D386:D387"/>
    <mergeCell ref="E386:E387"/>
    <mergeCell ref="D389:D390"/>
    <mergeCell ref="E389:E390"/>
    <mergeCell ref="B380:B391"/>
    <mergeCell ref="C380:C391"/>
    <mergeCell ref="C417:C432"/>
    <mergeCell ref="B417:B432"/>
    <mergeCell ref="D405:D406"/>
    <mergeCell ref="E405:E406"/>
    <mergeCell ref="D408:D409"/>
    <mergeCell ref="E408:E409"/>
    <mergeCell ref="A39:A59"/>
    <mergeCell ref="B58:B59"/>
    <mergeCell ref="C58:C59"/>
    <mergeCell ref="B84:B85"/>
    <mergeCell ref="C84:C85"/>
    <mergeCell ref="A60:A85"/>
    <mergeCell ref="C439:C454"/>
    <mergeCell ref="B439:B454"/>
    <mergeCell ref="B395:B396"/>
    <mergeCell ref="C395:C396"/>
    <mergeCell ref="B412:B413"/>
    <mergeCell ref="C412:C413"/>
    <mergeCell ref="A360:A379"/>
    <mergeCell ref="B378:B379"/>
    <mergeCell ref="C378:C379"/>
    <mergeCell ref="A380:A399"/>
    <mergeCell ref="B398:B399"/>
    <mergeCell ref="A400:A416"/>
    <mergeCell ref="C148:C157"/>
    <mergeCell ref="C196:C211"/>
    <mergeCell ref="B400:B409"/>
    <mergeCell ref="C400:C409"/>
    <mergeCell ref="B360:B374"/>
    <mergeCell ref="C398:C399"/>
    <mergeCell ref="A417:A438"/>
    <mergeCell ref="B437:B438"/>
    <mergeCell ref="C437:C438"/>
    <mergeCell ref="A439:A460"/>
    <mergeCell ref="B459:B460"/>
    <mergeCell ref="D419:D420"/>
    <mergeCell ref="E419:E420"/>
    <mergeCell ref="D422:D423"/>
    <mergeCell ref="E422:E423"/>
    <mergeCell ref="D427:D428"/>
    <mergeCell ref="D430:D431"/>
    <mergeCell ref="E430:E431"/>
    <mergeCell ref="B461:B463"/>
    <mergeCell ref="D441:D442"/>
    <mergeCell ref="E441:E442"/>
    <mergeCell ref="D444:D445"/>
    <mergeCell ref="E444:E445"/>
    <mergeCell ref="D449:D450"/>
    <mergeCell ref="E449:E450"/>
    <mergeCell ref="D452:D453"/>
    <mergeCell ref="E452:E453"/>
    <mergeCell ref="D321:D322"/>
    <mergeCell ref="E321:E322"/>
    <mergeCell ref="D326:D327"/>
    <mergeCell ref="E326:E327"/>
    <mergeCell ref="D329:D330"/>
    <mergeCell ref="E329:E330"/>
    <mergeCell ref="D340:D341"/>
    <mergeCell ref="E340:E341"/>
    <mergeCell ref="D343:D344"/>
    <mergeCell ref="E343:E344"/>
    <mergeCell ref="D348:D349"/>
    <mergeCell ref="E348:E349"/>
    <mergeCell ref="D351:D352"/>
    <mergeCell ref="E351:E352"/>
    <mergeCell ref="D362:D363"/>
    <mergeCell ref="E362:E363"/>
    <mergeCell ref="E402:E403"/>
    <mergeCell ref="D381:D382"/>
    <mergeCell ref="E381:E382"/>
    <mergeCell ref="D237:D238"/>
    <mergeCell ref="E237:E238"/>
    <mergeCell ref="D240:D241"/>
    <mergeCell ref="E240:E241"/>
    <mergeCell ref="E209:E210"/>
    <mergeCell ref="D198:D199"/>
    <mergeCell ref="D201:D202"/>
    <mergeCell ref="E222:E223"/>
    <mergeCell ref="D206:D207"/>
    <mergeCell ref="D209:D210"/>
    <mergeCell ref="E198:E199"/>
    <mergeCell ref="E201:E202"/>
    <mergeCell ref="E206:E207"/>
    <mergeCell ref="D232:D233"/>
    <mergeCell ref="E232:E233"/>
    <mergeCell ref="D252:D253"/>
    <mergeCell ref="E252:E253"/>
    <mergeCell ref="D229:D230"/>
    <mergeCell ref="E229:E230"/>
    <mergeCell ref="B19:B20"/>
    <mergeCell ref="C19:C20"/>
    <mergeCell ref="C21:C22"/>
    <mergeCell ref="B21:B22"/>
    <mergeCell ref="A15:A22"/>
    <mergeCell ref="A23:A24"/>
    <mergeCell ref="B23:B24"/>
    <mergeCell ref="C23:C24"/>
    <mergeCell ref="A25:A26"/>
    <mergeCell ref="B25:B26"/>
    <mergeCell ref="C25:C26"/>
    <mergeCell ref="B104:B105"/>
    <mergeCell ref="C104:C105"/>
    <mergeCell ref="E88:E89"/>
    <mergeCell ref="D91:D92"/>
    <mergeCell ref="E91:E92"/>
    <mergeCell ref="D70:D71"/>
    <mergeCell ref="E70:E71"/>
    <mergeCell ref="D74:D75"/>
    <mergeCell ref="E74:E75"/>
    <mergeCell ref="A1:M1"/>
    <mergeCell ref="C2:J2"/>
    <mergeCell ref="B4:B5"/>
    <mergeCell ref="C4:C5"/>
    <mergeCell ref="B6:B8"/>
    <mergeCell ref="C6:C8"/>
    <mergeCell ref="A4:A8"/>
    <mergeCell ref="E17:E18"/>
    <mergeCell ref="B15:B18"/>
    <mergeCell ref="B11:B14"/>
    <mergeCell ref="C11:C14"/>
    <mergeCell ref="A9:A14"/>
    <mergeCell ref="B9:B10"/>
    <mergeCell ref="C9:C10"/>
    <mergeCell ref="D17:D18"/>
    <mergeCell ref="C15:C18"/>
    <mergeCell ref="J15:J18"/>
    <mergeCell ref="J4:J5"/>
    <mergeCell ref="K4:K5"/>
    <mergeCell ref="D11:D13"/>
    <mergeCell ref="L6:L7"/>
    <mergeCell ref="L11:L12"/>
    <mergeCell ref="L9:L10"/>
    <mergeCell ref="M4:M8"/>
    <mergeCell ref="C80:C81"/>
    <mergeCell ref="D62:D63"/>
    <mergeCell ref="E96:E97"/>
    <mergeCell ref="D99:D100"/>
    <mergeCell ref="E99:E100"/>
    <mergeCell ref="D88:D89"/>
    <mergeCell ref="D96:D97"/>
    <mergeCell ref="E62:E63"/>
    <mergeCell ref="B60:B76"/>
    <mergeCell ref="C60:C76"/>
    <mergeCell ref="B86:B101"/>
    <mergeCell ref="C86:C101"/>
    <mergeCell ref="B109:B120"/>
    <mergeCell ref="E110:E111"/>
    <mergeCell ref="E115:E116"/>
    <mergeCell ref="E118:E119"/>
    <mergeCell ref="D110:D111"/>
    <mergeCell ref="D115:D116"/>
    <mergeCell ref="B181:B187"/>
    <mergeCell ref="C181:C187"/>
    <mergeCell ref="D183:D184"/>
    <mergeCell ref="E183:E184"/>
    <mergeCell ref="D186:D187"/>
    <mergeCell ref="E186:E187"/>
    <mergeCell ref="D163:D164"/>
    <mergeCell ref="D171:D172"/>
    <mergeCell ref="E156:E157"/>
    <mergeCell ref="E171:E172"/>
    <mergeCell ref="E163:E164"/>
    <mergeCell ref="D168:D169"/>
    <mergeCell ref="E168:E169"/>
    <mergeCell ref="C162:C173"/>
    <mergeCell ref="D131:D132"/>
    <mergeCell ref="E131:E132"/>
    <mergeCell ref="C109:C120"/>
    <mergeCell ref="D136:D137"/>
    <mergeCell ref="A192:A195"/>
    <mergeCell ref="B194:B195"/>
    <mergeCell ref="C194:C195"/>
    <mergeCell ref="B107:B108"/>
    <mergeCell ref="C107:C108"/>
    <mergeCell ref="B128:B129"/>
    <mergeCell ref="C128:C129"/>
    <mergeCell ref="B146:B147"/>
    <mergeCell ref="C146:C147"/>
    <mergeCell ref="B160:B161"/>
    <mergeCell ref="C160:C161"/>
    <mergeCell ref="A148:A161"/>
    <mergeCell ref="B148:B157"/>
    <mergeCell ref="A162:A180"/>
    <mergeCell ref="B179:B180"/>
    <mergeCell ref="C179:C180"/>
    <mergeCell ref="B125:B126"/>
    <mergeCell ref="C125:C126"/>
    <mergeCell ref="A109:A127"/>
    <mergeCell ref="A130:A145"/>
    <mergeCell ref="A181:A191"/>
    <mergeCell ref="B190:B191"/>
    <mergeCell ref="C190:C191"/>
    <mergeCell ref="B162:B173"/>
    <mergeCell ref="M27:M30"/>
    <mergeCell ref="M31:M34"/>
    <mergeCell ref="L113:L116"/>
    <mergeCell ref="L118:L120"/>
    <mergeCell ref="J125:J126"/>
    <mergeCell ref="M109:M127"/>
    <mergeCell ref="J131:J132"/>
    <mergeCell ref="L130:L132"/>
    <mergeCell ref="K131:K132"/>
    <mergeCell ref="M60:M85"/>
    <mergeCell ref="J86:J87"/>
    <mergeCell ref="J88:J89"/>
    <mergeCell ref="M35:M38"/>
    <mergeCell ref="J41:J42"/>
    <mergeCell ref="J39:J40"/>
    <mergeCell ref="J44:J45"/>
    <mergeCell ref="J49:J50"/>
    <mergeCell ref="J52:J53"/>
    <mergeCell ref="J96:J97"/>
    <mergeCell ref="J99:J100"/>
    <mergeCell ref="M86:M106"/>
    <mergeCell ref="J110:J111"/>
    <mergeCell ref="J62:J63"/>
    <mergeCell ref="J65:J66"/>
    <mergeCell ref="M130:M147"/>
    <mergeCell ref="M39:M57"/>
    <mergeCell ref="K65:K66"/>
    <mergeCell ref="K74:K75"/>
    <mergeCell ref="L121:L126"/>
    <mergeCell ref="J149:J150"/>
    <mergeCell ref="M148:M159"/>
    <mergeCell ref="J136:J137"/>
    <mergeCell ref="L136:L137"/>
    <mergeCell ref="K136:K137"/>
    <mergeCell ref="J139:J140"/>
    <mergeCell ref="K139:K140"/>
    <mergeCell ref="L139:L140"/>
    <mergeCell ref="J70:J71"/>
    <mergeCell ref="J74:J75"/>
    <mergeCell ref="L49:L50"/>
    <mergeCell ref="L52:L53"/>
    <mergeCell ref="L62:L63"/>
    <mergeCell ref="L70:L75"/>
    <mergeCell ref="J60:J61"/>
    <mergeCell ref="L109:L111"/>
    <mergeCell ref="K110:K111"/>
    <mergeCell ref="L88:L90"/>
    <mergeCell ref="K88:K89"/>
    <mergeCell ref="M192:M193"/>
    <mergeCell ref="J206:J207"/>
    <mergeCell ref="J209:J210"/>
    <mergeCell ref="L206:L207"/>
    <mergeCell ref="L209:L216"/>
    <mergeCell ref="M196:M217"/>
    <mergeCell ref="J360:J361"/>
    <mergeCell ref="L148:L150"/>
    <mergeCell ref="J183:J184"/>
    <mergeCell ref="J186:J187"/>
    <mergeCell ref="L186:L188"/>
    <mergeCell ref="L183:L184"/>
    <mergeCell ref="K186:K187"/>
    <mergeCell ref="J222:J223"/>
    <mergeCell ref="L222:L224"/>
    <mergeCell ref="J348:J349"/>
    <mergeCell ref="L162:L164"/>
    <mergeCell ref="J163:J164"/>
    <mergeCell ref="L153:L154"/>
    <mergeCell ref="J153:J154"/>
    <mergeCell ref="L192:L193"/>
    <mergeCell ref="K263:K264"/>
    <mergeCell ref="J340:J341"/>
    <mergeCell ref="J343:J344"/>
    <mergeCell ref="M160:M178"/>
    <mergeCell ref="L174:L175"/>
    <mergeCell ref="L171:L173"/>
    <mergeCell ref="K163:K164"/>
    <mergeCell ref="J168:J169"/>
    <mergeCell ref="L168:L169"/>
    <mergeCell ref="J171:J172"/>
    <mergeCell ref="K171:K172"/>
    <mergeCell ref="M181:M188"/>
    <mergeCell ref="J196:J197"/>
    <mergeCell ref="J326:J327"/>
    <mergeCell ref="J329:J330"/>
    <mergeCell ref="J227:J228"/>
    <mergeCell ref="J250:J251"/>
    <mergeCell ref="J273:J274"/>
    <mergeCell ref="J295:J296"/>
    <mergeCell ref="J316:J317"/>
    <mergeCell ref="J338:J339"/>
    <mergeCell ref="J297:J298"/>
    <mergeCell ref="J321:J322"/>
    <mergeCell ref="J283:J284"/>
    <mergeCell ref="J198:J199"/>
    <mergeCell ref="J237:J238"/>
    <mergeCell ref="J275:J276"/>
    <mergeCell ref="K198:K199"/>
    <mergeCell ref="L198:L202"/>
    <mergeCell ref="J201:J202"/>
    <mergeCell ref="K209:K210"/>
    <mergeCell ref="M220:M224"/>
    <mergeCell ref="K232:K233"/>
    <mergeCell ref="L229:L233"/>
    <mergeCell ref="K229:K230"/>
    <mergeCell ref="K215:K216"/>
    <mergeCell ref="L237:L238"/>
    <mergeCell ref="J240:J241"/>
    <mergeCell ref="K240:K241"/>
    <mergeCell ref="L240:L246"/>
    <mergeCell ref="K237:K238"/>
    <mergeCell ref="M227:M247"/>
    <mergeCell ref="J229:J230"/>
    <mergeCell ref="J232:J233"/>
    <mergeCell ref="L263:L269"/>
    <mergeCell ref="M250:M270"/>
    <mergeCell ref="K260:K261"/>
    <mergeCell ref="L252:L256"/>
    <mergeCell ref="K252:K253"/>
    <mergeCell ref="J255:J256"/>
    <mergeCell ref="K255:K256"/>
    <mergeCell ref="J260:J261"/>
    <mergeCell ref="L260:L261"/>
    <mergeCell ref="M273:M292"/>
    <mergeCell ref="J252:J253"/>
    <mergeCell ref="J286:J287"/>
    <mergeCell ref="L275:L279"/>
    <mergeCell ref="J278:J279"/>
    <mergeCell ref="K275:K276"/>
    <mergeCell ref="K278:K279"/>
    <mergeCell ref="L283:L284"/>
    <mergeCell ref="J263:J264"/>
    <mergeCell ref="K286:K287"/>
    <mergeCell ref="J290:J291"/>
    <mergeCell ref="L286:L291"/>
    <mergeCell ref="K297:K298"/>
    <mergeCell ref="J300:J301"/>
    <mergeCell ref="K300:K301"/>
    <mergeCell ref="L297:L301"/>
    <mergeCell ref="J305:J306"/>
    <mergeCell ref="J308:J309"/>
    <mergeCell ref="K308:K309"/>
    <mergeCell ref="M360:M377"/>
    <mergeCell ref="K340:K341"/>
    <mergeCell ref="K343:K344"/>
    <mergeCell ref="K305:K306"/>
    <mergeCell ref="L305:L306"/>
    <mergeCell ref="L308:L312"/>
    <mergeCell ref="L329:L334"/>
    <mergeCell ref="M316:M335"/>
    <mergeCell ref="M338:M357"/>
    <mergeCell ref="L340:L344"/>
    <mergeCell ref="K318:K319"/>
    <mergeCell ref="L318:L322"/>
    <mergeCell ref="M295:M313"/>
    <mergeCell ref="L326:L327"/>
    <mergeCell ref="K326:K327"/>
    <mergeCell ref="J318:J319"/>
    <mergeCell ref="L348:L349"/>
    <mergeCell ref="J351:J352"/>
    <mergeCell ref="L351:L356"/>
    <mergeCell ref="J395:J396"/>
    <mergeCell ref="J370:J371"/>
    <mergeCell ref="L370:L371"/>
    <mergeCell ref="K370:K371"/>
    <mergeCell ref="J373:J374"/>
    <mergeCell ref="L373:L376"/>
    <mergeCell ref="J381:J382"/>
    <mergeCell ref="L380:L382"/>
    <mergeCell ref="L362:L366"/>
    <mergeCell ref="K362:K363"/>
    <mergeCell ref="J365:J366"/>
    <mergeCell ref="K365:K366"/>
    <mergeCell ref="J386:J387"/>
    <mergeCell ref="J362:J363"/>
    <mergeCell ref="J389:J390"/>
    <mergeCell ref="L389:L390"/>
    <mergeCell ref="J422:J423"/>
    <mergeCell ref="K430:K431"/>
    <mergeCell ref="J430:J431"/>
    <mergeCell ref="L430:L435"/>
    <mergeCell ref="J400:J401"/>
    <mergeCell ref="L427:L428"/>
    <mergeCell ref="J417:J418"/>
    <mergeCell ref="J427:J428"/>
    <mergeCell ref="K52:K53"/>
    <mergeCell ref="B176:B177"/>
    <mergeCell ref="C176:C177"/>
    <mergeCell ref="D176:D177"/>
    <mergeCell ref="M439:M458"/>
    <mergeCell ref="J439:J440"/>
    <mergeCell ref="M380:M397"/>
    <mergeCell ref="J402:J403"/>
    <mergeCell ref="K402:K403"/>
    <mergeCell ref="J405:J406"/>
    <mergeCell ref="J408:J409"/>
    <mergeCell ref="J412:J413"/>
    <mergeCell ref="L402:L406"/>
    <mergeCell ref="L408:L414"/>
    <mergeCell ref="J419:J420"/>
    <mergeCell ref="L419:L423"/>
    <mergeCell ref="K419:K420"/>
    <mergeCell ref="K422:K423"/>
    <mergeCell ref="K405:K406"/>
    <mergeCell ref="L392:L396"/>
    <mergeCell ref="K441:K442"/>
    <mergeCell ref="K444:K445"/>
    <mergeCell ref="K452:K454"/>
    <mergeCell ref="L452:L457"/>
    <mergeCell ref="A461:A465"/>
    <mergeCell ref="B464:B465"/>
    <mergeCell ref="C461:C465"/>
    <mergeCell ref="M466:M467"/>
    <mergeCell ref="A466:A468"/>
    <mergeCell ref="B130:B142"/>
    <mergeCell ref="C130:C142"/>
    <mergeCell ref="L141:L142"/>
    <mergeCell ref="K168:K169"/>
    <mergeCell ref="M461:M463"/>
    <mergeCell ref="L461:L462"/>
    <mergeCell ref="J441:J442"/>
    <mergeCell ref="J444:J445"/>
    <mergeCell ref="L441:L445"/>
    <mergeCell ref="L449:L450"/>
    <mergeCell ref="J449:J450"/>
    <mergeCell ref="J452:J453"/>
    <mergeCell ref="K449:K450"/>
    <mergeCell ref="K408:K410"/>
    <mergeCell ref="M400:M414"/>
    <mergeCell ref="M417:M436"/>
    <mergeCell ref="L386:L387"/>
    <mergeCell ref="K386:K387"/>
    <mergeCell ref="K389:K390"/>
  </mergeCells>
  <pageMargins left="0" right="0" top="0" bottom="0" header="0" footer="0"/>
  <pageSetup paperSize="9" scale="52" fitToHeight="259" orientation="landscape" horizontalDpi="4294967293" r:id="rId1"/>
  <ignoredErrors>
    <ignoredError sqref="J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plan3.lokz</cp:lastModifiedBy>
  <cp:lastPrinted>2016-02-24T12:59:32Z</cp:lastPrinted>
  <dcterms:created xsi:type="dcterms:W3CDTF">2016-01-26T06:23:11Z</dcterms:created>
  <dcterms:modified xsi:type="dcterms:W3CDTF">2019-03-05T06:36:45Z</dcterms:modified>
</cp:coreProperties>
</file>