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770" windowWidth="17400" windowHeight="10650"/>
  </bookViews>
  <sheets>
    <sheet name="Лист1" sheetId="1" r:id="rId1"/>
  </sheets>
  <definedNames>
    <definedName name="_xlnm._FilterDatabase" localSheetId="0" hidden="1">Лист1!$A$5:$I$468</definedName>
    <definedName name="_xlnm.Print_Titles" localSheetId="0">Лист1!$4:$5</definedName>
    <definedName name="_xlnm.Print_Area" localSheetId="0">Лист1!$A:$H</definedName>
  </definedNames>
  <calcPr calcId="145621"/>
</workbook>
</file>

<file path=xl/calcChain.xml><?xml version="1.0" encoding="utf-8"?>
<calcChain xmlns="http://schemas.openxmlformats.org/spreadsheetml/2006/main">
  <c r="E356" i="1" l="1"/>
  <c r="E355" i="1"/>
  <c r="G356" i="1"/>
  <c r="G355" i="1"/>
  <c r="H356" i="1"/>
  <c r="H355" i="1"/>
  <c r="H15" i="1" l="1"/>
  <c r="H16" i="1"/>
  <c r="H17" i="1"/>
  <c r="H18" i="1"/>
  <c r="H19" i="1"/>
  <c r="G15" i="1"/>
  <c r="G16" i="1"/>
  <c r="G17" i="1"/>
  <c r="G18" i="1"/>
  <c r="G19" i="1"/>
  <c r="E360" i="1"/>
  <c r="F399" i="1"/>
  <c r="F360" i="1" s="1"/>
  <c r="F14" i="1" s="1"/>
  <c r="E391" i="1"/>
  <c r="D360" i="1" l="1"/>
  <c r="E14" i="1"/>
  <c r="E405" i="1"/>
  <c r="D399" i="1"/>
  <c r="F400" i="1"/>
  <c r="F361" i="1" s="1"/>
  <c r="D361" i="1" l="1"/>
  <c r="F15" i="1"/>
  <c r="D15" i="1" s="1"/>
  <c r="F401" i="1"/>
  <c r="F362" i="1" s="1"/>
  <c r="D400" i="1"/>
  <c r="D442" i="1"/>
  <c r="D443" i="1"/>
  <c r="D441" i="1"/>
  <c r="E359" i="1"/>
  <c r="E358" i="1"/>
  <c r="E357" i="1"/>
  <c r="F16" i="1" l="1"/>
  <c r="D16" i="1" s="1"/>
  <c r="D362" i="1"/>
  <c r="D401" i="1"/>
  <c r="F402" i="1"/>
  <c r="F363" i="1" s="1"/>
  <c r="F387" i="1"/>
  <c r="F388" i="1"/>
  <c r="F389" i="1"/>
  <c r="F386" i="1"/>
  <c r="F391" i="1" l="1"/>
  <c r="D363" i="1"/>
  <c r="F17" i="1"/>
  <c r="D17" i="1" s="1"/>
  <c r="D402" i="1"/>
  <c r="F403" i="1"/>
  <c r="F364" i="1" s="1"/>
  <c r="F25" i="1"/>
  <c r="E24" i="1"/>
  <c r="D364" i="1" l="1"/>
  <c r="F18" i="1"/>
  <c r="D18" i="1" s="1"/>
  <c r="F404" i="1"/>
  <c r="F365" i="1" s="1"/>
  <c r="D403" i="1"/>
  <c r="D351" i="1"/>
  <c r="D350" i="1"/>
  <c r="D349" i="1"/>
  <c r="D348" i="1"/>
  <c r="D347" i="1"/>
  <c r="D346" i="1"/>
  <c r="F19" i="1" l="1"/>
  <c r="D19" i="1" s="1"/>
  <c r="D365" i="1"/>
  <c r="D404" i="1"/>
  <c r="F405" i="1"/>
  <c r="H434" i="1"/>
  <c r="D398" i="1" l="1"/>
  <c r="D142" i="1" l="1"/>
  <c r="D141" i="1"/>
  <c r="E26" i="1"/>
  <c r="F356" i="1"/>
  <c r="D426" i="1"/>
  <c r="D427" i="1"/>
  <c r="D425" i="1"/>
  <c r="D419" i="1"/>
  <c r="D420" i="1"/>
  <c r="D418" i="1"/>
  <c r="D396" i="1"/>
  <c r="D397" i="1"/>
  <c r="D395" i="1"/>
  <c r="D328" i="1"/>
  <c r="D329" i="1"/>
  <c r="D327" i="1"/>
  <c r="D211" i="1"/>
  <c r="D212" i="1"/>
  <c r="D210" i="1"/>
  <c r="D186" i="1"/>
  <c r="D187" i="1"/>
  <c r="D188" i="1"/>
  <c r="D156" i="1"/>
  <c r="D157" i="1"/>
  <c r="D155" i="1"/>
  <c r="D140" i="1"/>
  <c r="D75" i="1"/>
  <c r="D76" i="1"/>
  <c r="D77" i="1"/>
  <c r="D74" i="1"/>
  <c r="D95" i="1"/>
  <c r="D96" i="1"/>
  <c r="D94" i="1"/>
  <c r="D49" i="1"/>
  <c r="D50" i="1"/>
  <c r="D41" i="1"/>
  <c r="D42" i="1"/>
  <c r="D40" i="1"/>
  <c r="D385" i="1" l="1"/>
  <c r="D391" i="1" s="1"/>
  <c r="D209" i="1" l="1"/>
  <c r="D448" i="1" l="1"/>
  <c r="D109" i="1" l="1"/>
  <c r="D47" i="1"/>
  <c r="D39" i="1"/>
  <c r="F23" i="1"/>
  <c r="F24" i="1"/>
  <c r="E23" i="1"/>
  <c r="D31" i="1" l="1"/>
  <c r="D450" i="1" l="1"/>
  <c r="D451" i="1"/>
  <c r="D449" i="1"/>
  <c r="D170" i="1" l="1"/>
  <c r="F99" i="1" l="1"/>
  <c r="E461" i="1" l="1"/>
  <c r="F461" i="1"/>
  <c r="G461" i="1"/>
  <c r="H461" i="1"/>
  <c r="D461" i="1"/>
  <c r="E453" i="1"/>
  <c r="F453" i="1"/>
  <c r="G453" i="1"/>
  <c r="H453" i="1"/>
  <c r="D453" i="1"/>
  <c r="E445" i="1"/>
  <c r="F445" i="1"/>
  <c r="G445" i="1"/>
  <c r="H445" i="1"/>
  <c r="D445" i="1"/>
  <c r="E429" i="1"/>
  <c r="F429" i="1"/>
  <c r="G429" i="1"/>
  <c r="H429" i="1"/>
  <c r="D429" i="1"/>
  <c r="E422" i="1"/>
  <c r="F422" i="1"/>
  <c r="G422" i="1"/>
  <c r="H422" i="1"/>
  <c r="D422" i="1"/>
  <c r="E408" i="1"/>
  <c r="F408" i="1"/>
  <c r="G408" i="1"/>
  <c r="H408" i="1"/>
  <c r="G405" i="1"/>
  <c r="H405" i="1"/>
  <c r="G391" i="1"/>
  <c r="H391" i="1"/>
  <c r="E382" i="1"/>
  <c r="F382" i="1"/>
  <c r="G382" i="1"/>
  <c r="H382" i="1"/>
  <c r="E378" i="1"/>
  <c r="F378" i="1"/>
  <c r="E369" i="1"/>
  <c r="F369" i="1"/>
  <c r="G369" i="1"/>
  <c r="H369" i="1"/>
  <c r="D369" i="1"/>
  <c r="E338" i="1"/>
  <c r="F338" i="1"/>
  <c r="G338" i="1"/>
  <c r="H338" i="1"/>
  <c r="D338" i="1"/>
  <c r="E314" i="1"/>
  <c r="F314" i="1"/>
  <c r="G314" i="1"/>
  <c r="H314" i="1"/>
  <c r="D314" i="1"/>
  <c r="E206" i="1"/>
  <c r="F206" i="1"/>
  <c r="G206" i="1"/>
  <c r="H206" i="1"/>
  <c r="D206" i="1"/>
  <c r="E190" i="1"/>
  <c r="F190" i="1"/>
  <c r="G190" i="1"/>
  <c r="H190" i="1"/>
  <c r="D190" i="1"/>
  <c r="E183" i="1"/>
  <c r="F183" i="1"/>
  <c r="G183" i="1"/>
  <c r="H183" i="1"/>
  <c r="D183" i="1"/>
  <c r="E175" i="1"/>
  <c r="F175" i="1"/>
  <c r="G175" i="1"/>
  <c r="H175" i="1"/>
  <c r="D175" i="1"/>
  <c r="E167" i="1"/>
  <c r="F167" i="1"/>
  <c r="D167" i="1"/>
  <c r="E159" i="1"/>
  <c r="F159" i="1"/>
  <c r="G159" i="1"/>
  <c r="H159" i="1"/>
  <c r="D159" i="1"/>
  <c r="E151" i="1"/>
  <c r="F151" i="1"/>
  <c r="G151" i="1"/>
  <c r="H151" i="1"/>
  <c r="D151" i="1"/>
  <c r="E136" i="1"/>
  <c r="F136" i="1"/>
  <c r="G136" i="1"/>
  <c r="H136" i="1"/>
  <c r="D136" i="1"/>
  <c r="G114" i="1"/>
  <c r="H114" i="1"/>
  <c r="E114" i="1"/>
  <c r="F114" i="1"/>
  <c r="D114" i="1"/>
  <c r="E98" i="1" l="1"/>
  <c r="F98" i="1"/>
  <c r="D98" i="1"/>
  <c r="E85" i="1"/>
  <c r="F85" i="1"/>
  <c r="G85" i="1"/>
  <c r="H85" i="1"/>
  <c r="D85" i="1"/>
  <c r="G72" i="1"/>
  <c r="H72" i="1"/>
  <c r="E72" i="1"/>
  <c r="F72" i="1"/>
  <c r="D72" i="1"/>
  <c r="G59" i="1"/>
  <c r="H59" i="1"/>
  <c r="E55" i="1"/>
  <c r="F55" i="1"/>
  <c r="G55" i="1"/>
  <c r="H55" i="1"/>
  <c r="D55" i="1"/>
  <c r="E52" i="1"/>
  <c r="F52" i="1"/>
  <c r="D52" i="1"/>
  <c r="E36" i="1"/>
  <c r="F36" i="1"/>
  <c r="G36" i="1"/>
  <c r="H36" i="1"/>
  <c r="D36" i="1"/>
  <c r="E44" i="1"/>
  <c r="F44" i="1"/>
  <c r="G44" i="1"/>
  <c r="H44" i="1"/>
  <c r="D44" i="1"/>
  <c r="F431" i="1"/>
  <c r="F432" i="1"/>
  <c r="F433" i="1"/>
  <c r="F434" i="1"/>
  <c r="F435" i="1"/>
  <c r="F430" i="1"/>
  <c r="D372" i="1"/>
  <c r="D371" i="1"/>
  <c r="D370" i="1"/>
  <c r="F357" i="1" l="1"/>
  <c r="D380" i="1" l="1"/>
  <c r="D407" i="1" l="1"/>
  <c r="D408" i="1" s="1"/>
  <c r="D278" i="1" l="1"/>
  <c r="D279" i="1"/>
  <c r="D280" i="1"/>
  <c r="D281" i="1"/>
  <c r="D282" i="1"/>
  <c r="D283" i="1"/>
  <c r="D381" i="1" l="1"/>
  <c r="D379" i="1"/>
  <c r="D382" i="1" l="1"/>
  <c r="F56" i="1"/>
  <c r="F59" i="1" s="1"/>
  <c r="E56" i="1"/>
  <c r="E59" i="1" s="1"/>
  <c r="D323" i="1" l="1"/>
  <c r="F196" i="1" l="1"/>
  <c r="F195" i="1"/>
  <c r="D83" i="1" l="1"/>
  <c r="D84" i="1"/>
  <c r="D82" i="1"/>
  <c r="D81" i="1"/>
  <c r="D80" i="1"/>
  <c r="D79" i="1"/>
  <c r="H357" i="1" l="1"/>
  <c r="H358" i="1"/>
  <c r="H359" i="1"/>
  <c r="G357" i="1"/>
  <c r="G358" i="1"/>
  <c r="G359" i="1"/>
  <c r="H267" i="1"/>
  <c r="H268" i="1"/>
  <c r="H269" i="1"/>
  <c r="H270" i="1"/>
  <c r="H271" i="1"/>
  <c r="G267" i="1"/>
  <c r="G268" i="1"/>
  <c r="G269" i="1"/>
  <c r="G270" i="1"/>
  <c r="G271" i="1"/>
  <c r="F267" i="1"/>
  <c r="F193" i="1" s="1"/>
  <c r="F268" i="1"/>
  <c r="F194" i="1" s="1"/>
  <c r="E267" i="1"/>
  <c r="E268" i="1"/>
  <c r="E269" i="1"/>
  <c r="E195" i="1" s="1"/>
  <c r="E270" i="1"/>
  <c r="E196" i="1" s="1"/>
  <c r="E271" i="1"/>
  <c r="E197" i="1" s="1"/>
  <c r="F266" i="1"/>
  <c r="F192" i="1" s="1"/>
  <c r="G266" i="1"/>
  <c r="H266" i="1"/>
  <c r="E266" i="1"/>
  <c r="F191" i="1"/>
  <c r="E191" i="1"/>
  <c r="D272" i="1"/>
  <c r="D273" i="1"/>
  <c r="D274" i="1"/>
  <c r="D315" i="1"/>
  <c r="D316" i="1"/>
  <c r="D317" i="1"/>
  <c r="D318" i="1"/>
  <c r="D319" i="1"/>
  <c r="D320" i="1"/>
  <c r="D321" i="1"/>
  <c r="D331" i="1"/>
  <c r="D332" i="1"/>
  <c r="D333" i="1"/>
  <c r="D334" i="1"/>
  <c r="D335" i="1"/>
  <c r="D336" i="1"/>
  <c r="D337" i="1"/>
  <c r="D339" i="1"/>
  <c r="D340" i="1"/>
  <c r="D341" i="1"/>
  <c r="D342" i="1"/>
  <c r="D343" i="1"/>
  <c r="D344" i="1"/>
  <c r="D357" i="1" l="1"/>
  <c r="F198" i="1"/>
  <c r="F354" i="1"/>
  <c r="H191" i="1"/>
  <c r="G191" i="1"/>
  <c r="D268" i="1"/>
  <c r="D267" i="1"/>
  <c r="D266" i="1"/>
  <c r="D191" i="1" l="1"/>
  <c r="H197" i="1"/>
  <c r="G192" i="1"/>
  <c r="H192" i="1"/>
  <c r="G193" i="1"/>
  <c r="H193" i="1"/>
  <c r="G194" i="1"/>
  <c r="H194" i="1"/>
  <c r="G195" i="1"/>
  <c r="H195" i="1"/>
  <c r="G196" i="1"/>
  <c r="H196" i="1"/>
  <c r="G197" i="1"/>
  <c r="E193" i="1"/>
  <c r="E194" i="1"/>
  <c r="E192" i="1"/>
  <c r="D66" i="1"/>
  <c r="D71" i="1"/>
  <c r="D70" i="1"/>
  <c r="D69" i="1"/>
  <c r="D68" i="1"/>
  <c r="D67" i="1"/>
  <c r="E198" i="1" l="1"/>
  <c r="G198" i="1"/>
  <c r="H198" i="1"/>
  <c r="D195" i="1"/>
  <c r="F21" i="1" l="1"/>
  <c r="D378" i="1" l="1"/>
  <c r="G432" i="1"/>
  <c r="E433" i="1"/>
  <c r="H433" i="1"/>
  <c r="G434" i="1"/>
  <c r="E354" i="1"/>
  <c r="G354" i="1"/>
  <c r="H354" i="1"/>
  <c r="G353" i="1"/>
  <c r="H353" i="1"/>
  <c r="E353" i="1"/>
  <c r="F353" i="1"/>
  <c r="D144" i="1"/>
  <c r="D145" i="1"/>
  <c r="D146" i="1"/>
  <c r="D147" i="1"/>
  <c r="D148" i="1"/>
  <c r="D149" i="1"/>
  <c r="D150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E22" i="1"/>
  <c r="E25" i="1"/>
  <c r="E27" i="1"/>
  <c r="G21" i="1"/>
  <c r="E21" i="1"/>
  <c r="D377" i="1"/>
  <c r="D375" i="1"/>
  <c r="D374" i="1"/>
  <c r="D376" i="1"/>
  <c r="F7" i="1" l="1"/>
  <c r="E366" i="1"/>
  <c r="G366" i="1"/>
  <c r="E28" i="1"/>
  <c r="H366" i="1"/>
  <c r="E436" i="1"/>
  <c r="H21" i="1"/>
  <c r="E100" i="1"/>
  <c r="E99" i="1"/>
  <c r="G105" i="1"/>
  <c r="E104" i="1"/>
  <c r="H102" i="1"/>
  <c r="G101" i="1"/>
  <c r="H99" i="1"/>
  <c r="E105" i="1"/>
  <c r="E13" i="1" s="1"/>
  <c r="H103" i="1"/>
  <c r="G102" i="1"/>
  <c r="E101" i="1"/>
  <c r="F100" i="1"/>
  <c r="G99" i="1"/>
  <c r="H104" i="1"/>
  <c r="G103" i="1"/>
  <c r="E102" i="1"/>
  <c r="E10" i="1" s="1"/>
  <c r="H100" i="1"/>
  <c r="H105" i="1"/>
  <c r="G104" i="1"/>
  <c r="E103" i="1"/>
  <c r="H101" i="1"/>
  <c r="G100" i="1"/>
  <c r="G433" i="1"/>
  <c r="D433" i="1" s="1"/>
  <c r="H25" i="1"/>
  <c r="D275" i="1"/>
  <c r="E434" i="1"/>
  <c r="D434" i="1" s="1"/>
  <c r="H432" i="1"/>
  <c r="G435" i="1"/>
  <c r="F22" i="1"/>
  <c r="H430" i="1"/>
  <c r="G430" i="1"/>
  <c r="H436" i="1"/>
  <c r="H435" i="1"/>
  <c r="G431" i="1"/>
  <c r="H431" i="1"/>
  <c r="G436" i="1"/>
  <c r="E432" i="1"/>
  <c r="E431" i="1"/>
  <c r="E430" i="1"/>
  <c r="E435" i="1"/>
  <c r="D435" i="1" l="1"/>
  <c r="H437" i="1"/>
  <c r="E437" i="1"/>
  <c r="G437" i="1"/>
  <c r="E106" i="1"/>
  <c r="E12" i="1"/>
  <c r="F101" i="1"/>
  <c r="E8" i="1"/>
  <c r="E7" i="1"/>
  <c r="F8" i="1"/>
  <c r="D100" i="1"/>
  <c r="E9" i="1"/>
  <c r="E11" i="1"/>
  <c r="F102" i="1"/>
  <c r="H26" i="1"/>
  <c r="H12" i="1" s="1"/>
  <c r="H24" i="1"/>
  <c r="H10" i="1" s="1"/>
  <c r="H27" i="1"/>
  <c r="H13" i="1" s="1"/>
  <c r="H22" i="1"/>
  <c r="H8" i="1" s="1"/>
  <c r="D86" i="1"/>
  <c r="D89" i="1"/>
  <c r="D90" i="1"/>
  <c r="D58" i="1"/>
  <c r="H11" i="1"/>
  <c r="D99" i="1"/>
  <c r="D276" i="1"/>
  <c r="F269" i="1"/>
  <c r="D356" i="1"/>
  <c r="D193" i="1"/>
  <c r="D353" i="1"/>
  <c r="D431" i="1"/>
  <c r="D430" i="1"/>
  <c r="D354" i="1"/>
  <c r="D432" i="1"/>
  <c r="F358" i="1"/>
  <c r="D192" i="1"/>
  <c r="D194" i="1"/>
  <c r="F277" i="1"/>
  <c r="E20" i="1" l="1"/>
  <c r="D102" i="1"/>
  <c r="F10" i="1"/>
  <c r="F103" i="1"/>
  <c r="D103" i="1" s="1"/>
  <c r="D57" i="1"/>
  <c r="D56" i="1"/>
  <c r="D87" i="1"/>
  <c r="H23" i="1"/>
  <c r="H9" i="1" s="1"/>
  <c r="D88" i="1"/>
  <c r="D91" i="1"/>
  <c r="H7" i="1"/>
  <c r="D101" i="1"/>
  <c r="D269" i="1"/>
  <c r="D277" i="1"/>
  <c r="F270" i="1"/>
  <c r="D358" i="1"/>
  <c r="F359" i="1"/>
  <c r="D59" i="1" l="1"/>
  <c r="H28" i="1"/>
  <c r="H20" i="1"/>
  <c r="F436" i="1"/>
  <c r="F437" i="1" s="1"/>
  <c r="F11" i="1"/>
  <c r="F104" i="1"/>
  <c r="D104" i="1" s="1"/>
  <c r="D270" i="1"/>
  <c r="D196" i="1"/>
  <c r="F271" i="1"/>
  <c r="D359" i="1"/>
  <c r="F26" i="1"/>
  <c r="F12" i="1" l="1"/>
  <c r="D436" i="1"/>
  <c r="D437" i="1" s="1"/>
  <c r="F27" i="1"/>
  <c r="F105" i="1"/>
  <c r="D271" i="1"/>
  <c r="D197" i="1"/>
  <c r="D198" i="1" s="1"/>
  <c r="F28" i="1" l="1"/>
  <c r="F13" i="1"/>
  <c r="D105" i="1"/>
  <c r="D106" i="1" s="1"/>
  <c r="F106" i="1"/>
  <c r="G26" i="1" l="1"/>
  <c r="D26" i="1" s="1"/>
  <c r="G7" i="1"/>
  <c r="G27" i="1"/>
  <c r="D7" i="1" l="1"/>
  <c r="G23" i="1"/>
  <c r="G24" i="1"/>
  <c r="D24" i="1" s="1"/>
  <c r="G13" i="1"/>
  <c r="D13" i="1" s="1"/>
  <c r="D27" i="1"/>
  <c r="G12" i="1"/>
  <c r="D12" i="1" s="1"/>
  <c r="G25" i="1"/>
  <c r="G22" i="1"/>
  <c r="D22" i="1" l="1"/>
  <c r="G28" i="1"/>
  <c r="G14" i="1" s="1"/>
  <c r="D14" i="1" s="1"/>
  <c r="D21" i="1"/>
  <c r="G11" i="1"/>
  <c r="D11" i="1" s="1"/>
  <c r="D25" i="1"/>
  <c r="G8" i="1"/>
  <c r="G10" i="1"/>
  <c r="D10" i="1" s="1"/>
  <c r="G9" i="1"/>
  <c r="D23" i="1"/>
  <c r="D8" i="1" l="1"/>
  <c r="G20" i="1"/>
  <c r="D28" i="1"/>
  <c r="F355" i="1"/>
  <c r="D394" i="1"/>
  <c r="D405" i="1" s="1"/>
  <c r="D355" i="1" l="1"/>
  <c r="D366" i="1" s="1"/>
  <c r="F366" i="1"/>
  <c r="F9" i="1"/>
  <c r="D9" i="1" l="1"/>
  <c r="D20" i="1" s="1"/>
  <c r="F20" i="1"/>
</calcChain>
</file>

<file path=xl/sharedStrings.xml><?xml version="1.0" encoding="utf-8"?>
<sst xmlns="http://schemas.openxmlformats.org/spreadsheetml/2006/main" count="161" uniqueCount="72">
  <si>
    <t>Ответственный исполнитель, соисполнитель, участник</t>
  </si>
  <si>
    <t>Годы реализации</t>
  </si>
  <si>
    <t>Оценка расходов (в тыс. руб., в ценах соответствующих лет)</t>
  </si>
  <si>
    <t>Всего</t>
  </si>
  <si>
    <t>Местные бюджеты Ленинградской области</t>
  </si>
  <si>
    <t>Государственная программа Ленинградской области "Развитие здравоохранения в Ленинградской области"</t>
  </si>
  <si>
    <t>Комитет по здравоохранению Ленинградской области</t>
  </si>
  <si>
    <t>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</si>
  <si>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Реализация отдельных мероприятий государственной программы Российской Федерации "Развитие здравоохранения"</t>
  </si>
  <si>
    <t>Комитет по строительству Ленинградской области</t>
  </si>
  <si>
    <t>Комитет по здравоохранению Ленинградской области, Комитет по строительству Ленинградской области</t>
  </si>
  <si>
    <t>Итого</t>
  </si>
  <si>
    <t>Подпрограмма "Организация обязательного медицинского страхования граждан Российской Федерации"</t>
  </si>
  <si>
    <t>Подпрограмма "Первичная медико-санитарная помощь. Профилактика заболеваний и формирование здорового образа жизни"</t>
  </si>
  <si>
    <t>Предоставление государственным бюджетным и автономным учреждениям субсидий в сфере высокотехнологичной медицинской помощи</t>
  </si>
  <si>
    <t>Подпрограмма "Управление и кадровое обеспечение"</t>
  </si>
  <si>
    <t>Подпрограмма "Организация территориальной модели здравоохранения Ленинградской области"</t>
  </si>
  <si>
    <t>Итого за 2018-2024</t>
  </si>
  <si>
    <t>Приоритетный проект "Создание онкологического центра. 1 этап - формирование концепции"</t>
  </si>
  <si>
    <t xml:space="preserve"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 </t>
  </si>
  <si>
    <t>Выплата именной стипендии по договорам о целевом обучении</t>
  </si>
  <si>
    <t>Обеспечение закупки авиационных работ органами государственной власти субъектов Российской Федерации в целях оказания медицинской помощи</t>
  </si>
  <si>
    <t>Внедрение стандартов управления качеством оказания медицинской помощи по системе ИСО</t>
  </si>
  <si>
    <t>Федеральный проект "Обеспечение медицинских организаций системы здравоохранения квалифицированными кадрами"</t>
  </si>
  <si>
    <t>Проведение дополнительных скринингов лицам старше 65 лет, проживающим в сельской местности, на выявление отдельных социально-значимых неинфекционных заболеваний, оказывающих вклад в структуру смертности населения, с возможностью доставки данных лиц в медицинские организации</t>
  </si>
  <si>
    <t>Комитет цифрового развития</t>
  </si>
  <si>
    <t xml:space="preserve">Комитет по здравоохранению Ленинградской области, </t>
  </si>
  <si>
    <t>Комитет цифрового развития Ленинградской области</t>
  </si>
  <si>
    <t>План реализации государственной программы Ленинградской области "Развитие здравоохранения в Ленинградской области"</t>
  </si>
  <si>
    <t>Областной бюджет Ленинградской области</t>
  </si>
  <si>
    <t>Федеральный бюджет</t>
  </si>
  <si>
    <t>Приложение 2  к изменениям…</t>
  </si>
  <si>
    <t>Наименование государственной программы,  подпрограммы государственной программы, основного мероприятия</t>
  </si>
  <si>
    <t xml:space="preserve">Прочие источники </t>
  </si>
  <si>
    <t>Основное мероприятие 
1.1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</si>
  <si>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
1.2 "Профилактика заболеваний и формирование здорового образа жизни"</t>
  </si>
  <si>
    <t>Основное мероприятие 
1.3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</si>
  <si>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
1.4 "Развитие материально-технической базы детских поликлиник и детских поликлинических отделений медицинских организаций"</t>
  </si>
  <si>
    <t>Основное мероприятие 
1.5 Федеральный проект "Развитие детского здравоохранения, включая создание современной инфраструктуры оказания медицинской помощи детям"</t>
  </si>
  <si>
    <t>Основное мероприятие 
1.6 Федеральный проект "Развитие системы оказания  первичной медико-санитарной помощи"</t>
  </si>
  <si>
    <t>Основное мероприятие 
1.7 Федеральный проект "Старшее поколение"</t>
  </si>
  <si>
    <t>Основное мероприятие 
1.8 Федеральный проект "Формирование системы мотивации граждан к здоровому образу жизни, включая здоровое питание и отказ от вредных привычек"</t>
  </si>
  <si>
    <t>Основное мероприятие 
1.9 Федеральный проект "Борьба с сердечно-сосудистыми заболеваниями"</t>
  </si>
  <si>
    <t xml:space="preserve">Основное мероприятие 
2.1 "Оказание специализированной медицинской помощи, скорой, в том числе скорой специализированной, медицинской помощи, медицинской эвакуации" </t>
  </si>
  <si>
    <t xml:space="preserve">Основное мероприятие 
2.2 "Финансовое обеспечение приобретения лекарственных препаратов" </t>
  </si>
  <si>
    <t>Основное мероприятие 
2.3 "Высокотехнологичная медицинская помощь"</t>
  </si>
  <si>
    <t xml:space="preserve">Основное мероприятие 
2.4 "Развитие системы донорства органов человека в целях трансплантации" </t>
  </si>
  <si>
    <t>Основное мероприятие 
2.5 "Охрана здоровья матери и ребенка"</t>
  </si>
  <si>
    <t>Основное мероприятие 
2.6 "Санаторно-курортное лечение"</t>
  </si>
  <si>
    <t>Основное мероприятие 
2.7 "Паллиативная медицинская помощь"</t>
  </si>
  <si>
    <t>Основное мероприятие 
2.8 Федеральный проект "Развитие системы оказания  первичной медико-санитарной помощи"</t>
  </si>
  <si>
    <t xml:space="preserve">Комитет по здравоохранению Ленинградской области </t>
  </si>
  <si>
    <t>Основное мероприятие
 3.1 "Повышение престижа медицинских специальностей"</t>
  </si>
  <si>
    <t>Основное мероприятие 
3.2 "Государственная поддержка отдельных категорий медицинских работников"</t>
  </si>
  <si>
    <t>Основное мероприятие 
3.3 "Вовлечение профессиональных сообществ в аттестацию и аккредитацию врачебных кадров"</t>
  </si>
  <si>
    <t>Основное мероприятие 
3.5 Федеральный проект "Создание единого цифрового контура в здравоохранении на основе единой государственной информационной системы в сфере здравоохранения (ЕГИСЗ)"</t>
  </si>
  <si>
    <t>Основное мероприятие 
3.6 Федеральный проект "Развитие экспорта медицинских услуг"</t>
  </si>
  <si>
    <t>Основное мероприятие 
4.1 Приоритетный проект "Создание территориальной модели оказания медицинской помощи"</t>
  </si>
  <si>
    <t>Основное мероприятие 
4.2 Приоритетный проект "Ленинградский областной центр медицинской реабилитации"</t>
  </si>
  <si>
    <t>Основное мероприятие 
4.4 "Строительство (реконструкция) объектов здравоохранения и приобретение объектов недвижимого имущества для нужд здравоохранения"</t>
  </si>
  <si>
    <t xml:space="preserve"> Основное мероприятие 
4.5 "Мероприятия, направленные на укрепление материально-технической базы учреждений здравоохранения"</t>
  </si>
  <si>
    <t>Основное мероприятие 
4.6 Федеральный проект "Безопасность дорожного движения". Оснащение оборудованием и автотранспортом (реализация отдельных мероприятий регионального проекта "Безопасность дорожного движения")</t>
  </si>
  <si>
    <t>Основное мероприятие 
4.7 Федеральный проект "Развитие системы оказания  первичной медико-санитарной помощи"</t>
  </si>
  <si>
    <t>Основное мероприятие 
4.8 Федеральный проект "Борьба с сердечно-сосудистыми заболеваниями"</t>
  </si>
  <si>
    <t>Основное мероприятие 
4.9 Федеральный проект "Борьба с онкологическими заболеваниями"</t>
  </si>
  <si>
    <t>Основное мероприятие 
5.1 "Обеспечение обязательного медицинского страхования неработающего населения Ленинградской области"</t>
  </si>
  <si>
    <t>Основное мероприятие 
5.2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</si>
  <si>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
5.3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</si>
  <si>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Основное мероприятие 
3.4 "Реализация в Ленинградской области государственной информационной системы в сфере здравоохранения соответствующей требованиям Министерства здравоохранения Российской Федерации и подключенной к государственной информационной системе "Здравоохранение" (ЕГИСЗ)"</t>
  </si>
  <si>
    <t>Комитет по здравоохранению Ленинградской области,
Территориальный фонд обязательного медицинского страхования Ленинградской области</t>
  </si>
  <si>
    <t>Основное мероприятие 
4.3  "Создание территориальной модели оказания медицинской помощи"</t>
  </si>
  <si>
    <t>Основное мероприятие 
3.7 Федеральный проект "Обеспечение медицинских организаций системы здравоохранения квалифицированными кадрами"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</si>
</sst>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4" fontId="2" fillId="0" borderId="1" xfId="1" applyNumberFormat="1" applyFont="1" applyFill="1" applyBorder="1" applyAlignment="1">
      <alignment horizontal="center" vertical="center"/>
    </xf>
    <xf numFmtId="4" fontId="0" fillId="0" borderId="0" xfId="0" applyNumberFormat="1"/>
    <xf numFmtId="4" fontId="9" fillId="0" borderId="1" xfId="1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vertical="center"/>
    </xf>
    <xf numFmtId="4" fontId="11" fillId="0" borderId="0" xfId="0" applyNumberFormat="1" applyFont="1" applyFill="1"/>
    <xf numFmtId="0" fontId="11" fillId="0" borderId="0" xfId="0" applyFont="1" applyFill="1"/>
    <xf numFmtId="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5" fillId="0" borderId="0" xfId="0" applyFont="1" applyAlignment="1">
      <alignment horizontal="justify" vertical="center"/>
    </xf>
    <xf numFmtId="4" fontId="15" fillId="0" borderId="0" xfId="0" applyNumberFormat="1" applyFont="1" applyAlignment="1">
      <alignment horizontal="justify" vertical="center"/>
    </xf>
    <xf numFmtId="0" fontId="0" fillId="0" borderId="0" xfId="0" applyFill="1" applyBorder="1"/>
    <xf numFmtId="4" fontId="0" fillId="0" borderId="0" xfId="0" applyNumberFormat="1" applyFill="1" applyBorder="1"/>
    <xf numFmtId="0" fontId="13" fillId="0" borderId="0" xfId="0" applyFont="1" applyFill="1" applyBorder="1"/>
    <xf numFmtId="164" fontId="2" fillId="0" borderId="1" xfId="1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5"/>
  <sheetViews>
    <sheetView tabSelected="1" topLeftCell="A323" zoomScale="70" zoomScaleNormal="70" workbookViewId="0">
      <selection activeCell="H362" sqref="H362"/>
    </sheetView>
  </sheetViews>
  <sheetFormatPr defaultRowHeight="56.25" customHeight="1" outlineLevelRow="1" x14ac:dyDescent="0.25"/>
  <cols>
    <col min="1" max="1" width="68" style="5" customWidth="1"/>
    <col min="2" max="2" width="21.85546875" style="6" customWidth="1"/>
    <col min="3" max="3" width="9.85546875" style="5" customWidth="1"/>
    <col min="4" max="4" width="17.42578125" style="5" customWidth="1"/>
    <col min="5" max="5" width="16.5703125" style="5" customWidth="1"/>
    <col min="6" max="6" width="17.28515625" style="5" customWidth="1"/>
    <col min="7" max="7" width="15.140625" style="5" customWidth="1"/>
    <col min="8" max="8" width="17.5703125" style="5" customWidth="1"/>
    <col min="9" max="9" width="30.5703125" customWidth="1"/>
    <col min="13" max="13" width="11.42578125" customWidth="1"/>
    <col min="14" max="14" width="29" customWidth="1"/>
    <col min="15" max="15" width="14.28515625" customWidth="1"/>
    <col min="16" max="16" width="12" bestFit="1" customWidth="1"/>
  </cols>
  <sheetData>
    <row r="1" spans="1:20" ht="15" x14ac:dyDescent="0.25">
      <c r="A1" s="57" t="s">
        <v>31</v>
      </c>
      <c r="B1" s="57"/>
      <c r="C1" s="57"/>
      <c r="D1" s="57"/>
      <c r="E1" s="57"/>
      <c r="F1" s="57"/>
      <c r="G1" s="57"/>
      <c r="H1" s="57"/>
    </row>
    <row r="2" spans="1:20" ht="24.75" customHeight="1" x14ac:dyDescent="0.25">
      <c r="A2" s="62"/>
      <c r="B2" s="62"/>
      <c r="C2" s="62"/>
      <c r="D2" s="62"/>
      <c r="E2" s="62"/>
      <c r="F2" s="62"/>
      <c r="G2" s="62"/>
      <c r="H2" s="62"/>
    </row>
    <row r="3" spans="1:20" ht="18.75" x14ac:dyDescent="0.25">
      <c r="A3" s="58" t="s">
        <v>28</v>
      </c>
      <c r="B3" s="58"/>
      <c r="C3" s="58"/>
      <c r="D3" s="58"/>
      <c r="E3" s="58"/>
      <c r="F3" s="58"/>
      <c r="G3" s="58"/>
      <c r="H3" s="58"/>
    </row>
    <row r="4" spans="1:20" ht="15.75" customHeight="1" x14ac:dyDescent="0.25">
      <c r="A4" s="59" t="s">
        <v>32</v>
      </c>
      <c r="B4" s="59" t="s">
        <v>0</v>
      </c>
      <c r="C4" s="60" t="s">
        <v>1</v>
      </c>
      <c r="D4" s="61" t="s">
        <v>2</v>
      </c>
      <c r="E4" s="61"/>
      <c r="F4" s="61"/>
      <c r="G4" s="61"/>
      <c r="H4" s="61"/>
    </row>
    <row r="5" spans="1:20" ht="63" x14ac:dyDescent="0.25">
      <c r="A5" s="59"/>
      <c r="B5" s="59"/>
      <c r="C5" s="60"/>
      <c r="D5" s="1" t="s">
        <v>3</v>
      </c>
      <c r="E5" s="14" t="s">
        <v>30</v>
      </c>
      <c r="F5" s="14" t="s">
        <v>29</v>
      </c>
      <c r="G5" s="3" t="s">
        <v>4</v>
      </c>
      <c r="H5" s="3" t="s">
        <v>33</v>
      </c>
      <c r="L5" s="34"/>
      <c r="M5" s="34"/>
      <c r="N5" s="34"/>
      <c r="O5" s="34"/>
      <c r="P5" s="34"/>
      <c r="Q5" s="34"/>
      <c r="R5" s="34"/>
      <c r="S5" s="34"/>
      <c r="T5" s="34"/>
    </row>
    <row r="6" spans="1:20" ht="18.75" x14ac:dyDescent="0.3">
      <c r="A6" s="16">
        <v>1</v>
      </c>
      <c r="B6" s="16">
        <v>2</v>
      </c>
      <c r="C6" s="16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L6" s="34"/>
      <c r="M6" s="36"/>
      <c r="N6" s="34"/>
      <c r="O6" s="34"/>
      <c r="P6" s="34"/>
      <c r="Q6" s="34"/>
      <c r="R6" s="34"/>
      <c r="S6" s="34"/>
      <c r="T6" s="34"/>
    </row>
    <row r="7" spans="1:20" ht="15" customHeight="1" x14ac:dyDescent="0.3">
      <c r="A7" s="67" t="s">
        <v>5</v>
      </c>
      <c r="B7" s="63" t="s">
        <v>6</v>
      </c>
      <c r="C7" s="15">
        <v>2018</v>
      </c>
      <c r="D7" s="38">
        <f>SUM(E7:H7)</f>
        <v>22609393.550000001</v>
      </c>
      <c r="E7" s="38">
        <f>E21+E99+E191+E353+E430</f>
        <v>942026.70000000019</v>
      </c>
      <c r="F7" s="38">
        <f>F21+F99+F191+F353+F430</f>
        <v>21667366.850000001</v>
      </c>
      <c r="G7" s="38">
        <f>G21+G99+G191+G353+G430</f>
        <v>0</v>
      </c>
      <c r="H7" s="38">
        <f>H21+H99+H191+H353+H430</f>
        <v>0</v>
      </c>
      <c r="I7" s="2"/>
      <c r="L7" s="34"/>
      <c r="M7" s="36"/>
      <c r="N7" s="34"/>
      <c r="O7" s="35"/>
      <c r="P7" s="35"/>
      <c r="Q7" s="34"/>
      <c r="R7" s="34"/>
      <c r="S7" s="34"/>
      <c r="T7" s="34"/>
    </row>
    <row r="8" spans="1:20" ht="15" customHeight="1" x14ac:dyDescent="0.3">
      <c r="A8" s="68"/>
      <c r="B8" s="63"/>
      <c r="C8" s="15">
        <v>2019</v>
      </c>
      <c r="D8" s="38">
        <f t="shared" ref="D8:D19" si="0">SUM(E8:H8)</f>
        <v>27681803.830000002</v>
      </c>
      <c r="E8" s="38">
        <f>E22+E100+E192+E354+E431</f>
        <v>1625431.2999999998</v>
      </c>
      <c r="F8" s="38">
        <f>F22+F100+F192+F354+F431</f>
        <v>26056372.530000001</v>
      </c>
      <c r="G8" s="38">
        <f>G22+G100+G192+G354+G431</f>
        <v>0</v>
      </c>
      <c r="H8" s="38">
        <f>H22+H100+H192+H354+H431</f>
        <v>0</v>
      </c>
      <c r="I8" s="2"/>
      <c r="L8" s="34"/>
      <c r="M8" s="36"/>
      <c r="N8" s="35"/>
      <c r="O8" s="35"/>
      <c r="P8" s="35"/>
      <c r="Q8" s="34"/>
      <c r="R8" s="34"/>
      <c r="S8" s="34"/>
      <c r="T8" s="34"/>
    </row>
    <row r="9" spans="1:20" ht="15" customHeight="1" x14ac:dyDescent="0.3">
      <c r="A9" s="68"/>
      <c r="B9" s="63"/>
      <c r="C9" s="15">
        <v>2020</v>
      </c>
      <c r="D9" s="38">
        <f>SUM(E9:H9)</f>
        <v>33413321.509999998</v>
      </c>
      <c r="E9" s="38">
        <f>E23+E101+E193+E355+E432</f>
        <v>5651068</v>
      </c>
      <c r="F9" s="38">
        <f>F23+F101+F193+F355+F432</f>
        <v>27762253.509999998</v>
      </c>
      <c r="G9" s="38">
        <f>G23+G101+G193+G355+G432</f>
        <v>0</v>
      </c>
      <c r="H9" s="38">
        <f>H23+H101+H193+H355+H432</f>
        <v>0</v>
      </c>
      <c r="I9" s="2"/>
      <c r="L9" s="34"/>
      <c r="M9" s="36"/>
      <c r="N9" s="35"/>
      <c r="O9" s="35"/>
      <c r="P9" s="35"/>
      <c r="Q9" s="34"/>
      <c r="R9" s="34"/>
      <c r="S9" s="34"/>
      <c r="T9" s="34"/>
    </row>
    <row r="10" spans="1:20" ht="15" customHeight="1" x14ac:dyDescent="0.3">
      <c r="A10" s="68"/>
      <c r="B10" s="63"/>
      <c r="C10" s="15">
        <v>2021</v>
      </c>
      <c r="D10" s="39">
        <f>SUM(E10:H10)</f>
        <v>43061645.973999999</v>
      </c>
      <c r="E10" s="38">
        <f>E24+E102+E194+E356+E433</f>
        <v>1976406.4280000003</v>
      </c>
      <c r="F10" s="38">
        <f>F24+F102+F194+F356+F433</f>
        <v>25864862.846000001</v>
      </c>
      <c r="G10" s="38">
        <f>G24+G102+G194+G356+G433</f>
        <v>0</v>
      </c>
      <c r="H10" s="39">
        <f>H24+H102+H194+H356+H433</f>
        <v>15220376.699999999</v>
      </c>
      <c r="I10" s="2"/>
      <c r="L10" s="34"/>
      <c r="M10" s="36"/>
      <c r="N10" s="35"/>
      <c r="O10" s="35"/>
      <c r="P10" s="35"/>
      <c r="Q10" s="34"/>
      <c r="R10" s="34"/>
      <c r="S10" s="34"/>
      <c r="T10" s="34"/>
    </row>
    <row r="11" spans="1:20" ht="15.75" customHeight="1" x14ac:dyDescent="0.3">
      <c r="A11" s="68"/>
      <c r="B11" s="63"/>
      <c r="C11" s="15">
        <v>2022</v>
      </c>
      <c r="D11" s="38">
        <f t="shared" si="0"/>
        <v>41534884</v>
      </c>
      <c r="E11" s="38">
        <f>E25+E103+E195+E357+E434</f>
        <v>2013742.0070000002</v>
      </c>
      <c r="F11" s="38">
        <f>F25+F103+F195+F357+F434</f>
        <v>23540332.892999999</v>
      </c>
      <c r="G11" s="38">
        <f>G25+G103+G195+G357+G434</f>
        <v>0</v>
      </c>
      <c r="H11" s="39">
        <f>H25+H103+H195+H357+H434</f>
        <v>15980809.1</v>
      </c>
      <c r="I11" s="2"/>
      <c r="L11" s="34"/>
      <c r="M11" s="36"/>
      <c r="N11" s="35"/>
      <c r="O11" s="35"/>
      <c r="P11" s="35"/>
      <c r="Q11" s="34"/>
      <c r="R11" s="34"/>
      <c r="S11" s="34"/>
      <c r="T11" s="34"/>
    </row>
    <row r="12" spans="1:20" ht="15.75" customHeight="1" x14ac:dyDescent="0.3">
      <c r="A12" s="68"/>
      <c r="B12" s="63"/>
      <c r="C12" s="15">
        <v>2023</v>
      </c>
      <c r="D12" s="38">
        <f>SUM(E12:H12)</f>
        <v>41074557.099999994</v>
      </c>
      <c r="E12" s="38">
        <f>E26+E104+E196+E358+E435</f>
        <v>1834788.05</v>
      </c>
      <c r="F12" s="38">
        <f>F26+F104+F196+F358+F435</f>
        <v>22260714.049999997</v>
      </c>
      <c r="G12" s="38">
        <f>G26+G104+G196+G358+G435</f>
        <v>0</v>
      </c>
      <c r="H12" s="39">
        <f>H26+H104+H196+H358+H435</f>
        <v>16979055</v>
      </c>
      <c r="I12" s="2"/>
      <c r="L12" s="34"/>
      <c r="M12" s="36"/>
      <c r="N12" s="35"/>
      <c r="O12" s="35"/>
      <c r="P12" s="35"/>
      <c r="Q12" s="34"/>
      <c r="R12" s="34"/>
      <c r="S12" s="34"/>
      <c r="T12" s="34"/>
    </row>
    <row r="13" spans="1:20" ht="15.75" customHeight="1" x14ac:dyDescent="0.3">
      <c r="A13" s="68"/>
      <c r="B13" s="63"/>
      <c r="C13" s="15">
        <v>2024</v>
      </c>
      <c r="D13" s="38">
        <f t="shared" si="0"/>
        <v>23254643.316800002</v>
      </c>
      <c r="E13" s="38">
        <f>E27+E105+E197+E359+E436</f>
        <v>848444.23</v>
      </c>
      <c r="F13" s="38">
        <f>F27+F105+F197+F359+F436</f>
        <v>22406199.086800002</v>
      </c>
      <c r="G13" s="38">
        <f>G27+G105+G197+G359+G436</f>
        <v>0</v>
      </c>
      <c r="H13" s="38">
        <f>H27+H105+H197+H359+H436</f>
        <v>0</v>
      </c>
      <c r="I13" s="2"/>
      <c r="L13" s="34"/>
      <c r="M13" s="36"/>
      <c r="N13" s="35"/>
      <c r="O13" s="35"/>
      <c r="P13" s="35"/>
      <c r="Q13" s="34"/>
      <c r="R13" s="34"/>
      <c r="S13" s="34"/>
      <c r="T13" s="34"/>
    </row>
    <row r="14" spans="1:20" ht="15.75" customHeight="1" x14ac:dyDescent="0.3">
      <c r="A14" s="68"/>
      <c r="B14" s="63"/>
      <c r="C14" s="15">
        <v>2025</v>
      </c>
      <c r="D14" s="38">
        <f t="shared" si="0"/>
        <v>2750694.716</v>
      </c>
      <c r="E14" s="38">
        <f>E360</f>
        <v>848444.15999999992</v>
      </c>
      <c r="F14" s="38">
        <f>F360</f>
        <v>1902250.5560000001</v>
      </c>
      <c r="G14" s="38">
        <f>G28+G106+G198+G360+G437</f>
        <v>0</v>
      </c>
      <c r="H14" s="38">
        <v>0</v>
      </c>
      <c r="I14" s="2"/>
      <c r="L14" s="34"/>
      <c r="M14" s="36"/>
      <c r="N14" s="35"/>
      <c r="O14" s="35"/>
      <c r="P14" s="35"/>
      <c r="Q14" s="34"/>
      <c r="R14" s="34"/>
      <c r="S14" s="34"/>
      <c r="T14" s="34"/>
    </row>
    <row r="15" spans="1:20" ht="15.75" customHeight="1" x14ac:dyDescent="0.3">
      <c r="A15" s="68"/>
      <c r="B15" s="63"/>
      <c r="C15" s="15">
        <v>2026</v>
      </c>
      <c r="D15" s="38">
        <f t="shared" si="0"/>
        <v>1636043.25664</v>
      </c>
      <c r="E15" s="38">
        <v>0</v>
      </c>
      <c r="F15" s="38">
        <f t="shared" ref="F15:F19" si="1">F361</f>
        <v>1636043.25664</v>
      </c>
      <c r="G15" s="38">
        <f>G29+G107+G199+G361+G438</f>
        <v>0</v>
      </c>
      <c r="H15" s="38">
        <f>H29+H107+H199+H361+H438</f>
        <v>0</v>
      </c>
      <c r="I15" s="2"/>
      <c r="L15" s="34"/>
      <c r="M15" s="36"/>
      <c r="N15" s="35"/>
      <c r="O15" s="35"/>
      <c r="P15" s="35"/>
      <c r="Q15" s="34"/>
      <c r="R15" s="34"/>
      <c r="S15" s="34"/>
      <c r="T15" s="34"/>
    </row>
    <row r="16" spans="1:20" ht="15.75" customHeight="1" x14ac:dyDescent="0.3">
      <c r="A16" s="68"/>
      <c r="B16" s="63"/>
      <c r="C16" s="15">
        <v>2027</v>
      </c>
      <c r="D16" s="38">
        <f t="shared" si="0"/>
        <v>1701484.9869056002</v>
      </c>
      <c r="E16" s="38">
        <v>0</v>
      </c>
      <c r="F16" s="38">
        <f t="shared" si="1"/>
        <v>1701484.9869056002</v>
      </c>
      <c r="G16" s="38">
        <f>G30+G108+G200+G362+G439</f>
        <v>0</v>
      </c>
      <c r="H16" s="38">
        <f>H30+H108+H200+H362+H439</f>
        <v>0</v>
      </c>
      <c r="I16" s="2"/>
      <c r="L16" s="34"/>
      <c r="M16" s="36"/>
      <c r="N16" s="35"/>
      <c r="O16" s="35"/>
      <c r="P16" s="35"/>
      <c r="Q16" s="34"/>
      <c r="R16" s="34"/>
      <c r="S16" s="34"/>
      <c r="T16" s="34"/>
    </row>
    <row r="17" spans="1:20" ht="15.75" customHeight="1" x14ac:dyDescent="0.3">
      <c r="A17" s="68"/>
      <c r="B17" s="63"/>
      <c r="C17" s="15">
        <v>2028</v>
      </c>
      <c r="D17" s="38">
        <f t="shared" si="0"/>
        <v>1769544.3863818243</v>
      </c>
      <c r="E17" s="38">
        <v>0</v>
      </c>
      <c r="F17" s="38">
        <f t="shared" si="1"/>
        <v>1769544.3863818243</v>
      </c>
      <c r="G17" s="38">
        <f>G31+G109+G201+G363+G440</f>
        <v>0</v>
      </c>
      <c r="H17" s="38">
        <f>H31+H109+H201+H363+H440</f>
        <v>0</v>
      </c>
      <c r="I17" s="2"/>
      <c r="L17" s="34"/>
      <c r="M17" s="36"/>
      <c r="N17" s="35"/>
      <c r="O17" s="35"/>
      <c r="P17" s="35"/>
      <c r="Q17" s="34"/>
      <c r="R17" s="34"/>
      <c r="S17" s="34"/>
      <c r="T17" s="34"/>
    </row>
    <row r="18" spans="1:20" ht="15.75" customHeight="1" x14ac:dyDescent="0.3">
      <c r="A18" s="68"/>
      <c r="B18" s="63"/>
      <c r="C18" s="15">
        <v>2029</v>
      </c>
      <c r="D18" s="38">
        <f t="shared" si="0"/>
        <v>1840326.1618370973</v>
      </c>
      <c r="E18" s="38">
        <v>0</v>
      </c>
      <c r="F18" s="38">
        <f t="shared" si="1"/>
        <v>1840326.1618370973</v>
      </c>
      <c r="G18" s="38">
        <f>G32+G110+G202+G364+G441</f>
        <v>0</v>
      </c>
      <c r="H18" s="38">
        <f>H32+H110+H202+H364+H441</f>
        <v>0</v>
      </c>
      <c r="I18" s="2"/>
      <c r="L18" s="34"/>
      <c r="M18" s="36"/>
      <c r="N18" s="35"/>
      <c r="O18" s="35"/>
      <c r="P18" s="35"/>
      <c r="Q18" s="34"/>
      <c r="R18" s="34"/>
      <c r="S18" s="34"/>
      <c r="T18" s="34"/>
    </row>
    <row r="19" spans="1:20" ht="15.75" customHeight="1" x14ac:dyDescent="0.3">
      <c r="A19" s="69"/>
      <c r="B19" s="63"/>
      <c r="C19" s="15">
        <v>2030</v>
      </c>
      <c r="D19" s="38">
        <f t="shared" si="0"/>
        <v>1913939.2083105813</v>
      </c>
      <c r="E19" s="38">
        <v>0</v>
      </c>
      <c r="F19" s="38">
        <f t="shared" si="1"/>
        <v>1913939.2083105813</v>
      </c>
      <c r="G19" s="38">
        <f>G33+G111+G203+G365+G442</f>
        <v>0</v>
      </c>
      <c r="H19" s="38">
        <f>H33+H111+H203+H365+H442</f>
        <v>0</v>
      </c>
      <c r="I19" s="2"/>
      <c r="L19" s="34"/>
      <c r="M19" s="36"/>
      <c r="N19" s="35"/>
      <c r="O19" s="35"/>
      <c r="P19" s="35"/>
      <c r="Q19" s="34"/>
      <c r="R19" s="34"/>
      <c r="S19" s="34"/>
      <c r="T19" s="34"/>
    </row>
    <row r="20" spans="1:20" ht="15.75" x14ac:dyDescent="0.25">
      <c r="A20" s="16" t="s">
        <v>11</v>
      </c>
      <c r="B20" s="63"/>
      <c r="C20" s="15"/>
      <c r="D20" s="38">
        <f>SUM(D7:D19)</f>
        <v>244242281.99687508</v>
      </c>
      <c r="E20" s="38">
        <f t="shared" ref="E20:F20" si="2">SUM(E7:E19)</f>
        <v>15740350.875</v>
      </c>
      <c r="F20" s="38">
        <f t="shared" si="2"/>
        <v>180321690.32187513</v>
      </c>
      <c r="G20" s="38">
        <f t="shared" ref="G20:H20" si="3">SUM(G7:G13)</f>
        <v>0</v>
      </c>
      <c r="H20" s="38">
        <f t="shared" si="3"/>
        <v>48180240.799999997</v>
      </c>
      <c r="I20" s="2"/>
      <c r="L20" s="34"/>
      <c r="M20" s="34"/>
      <c r="N20" s="34"/>
      <c r="O20" s="34"/>
      <c r="P20" s="34"/>
      <c r="Q20" s="34"/>
      <c r="R20" s="34"/>
      <c r="S20" s="34"/>
      <c r="T20" s="34"/>
    </row>
    <row r="21" spans="1:20" s="5" customFormat="1" ht="15" customHeight="1" x14ac:dyDescent="0.25">
      <c r="A21" s="47" t="s">
        <v>13</v>
      </c>
      <c r="B21" s="47" t="s">
        <v>6</v>
      </c>
      <c r="C21" s="11">
        <v>2018</v>
      </c>
      <c r="D21" s="40">
        <f>E21+F21+G21+H21</f>
        <v>2824238.0599999996</v>
      </c>
      <c r="E21" s="40">
        <f>E29+E37+E45+E53</f>
        <v>674618.40000000014</v>
      </c>
      <c r="F21" s="40">
        <f>F29+F37+F45+F53</f>
        <v>2149619.6599999997</v>
      </c>
      <c r="G21" s="40">
        <f>G29+G37+G45</f>
        <v>0</v>
      </c>
      <c r="H21" s="40">
        <f>H29+H37+H45</f>
        <v>0</v>
      </c>
      <c r="I21" s="4"/>
    </row>
    <row r="22" spans="1:20" s="5" customFormat="1" ht="15" x14ac:dyDescent="0.25">
      <c r="A22" s="47"/>
      <c r="B22" s="47"/>
      <c r="C22" s="11">
        <v>2019</v>
      </c>
      <c r="D22" s="40">
        <f>E22+F22+G22+H22</f>
        <v>3497946.2800000003</v>
      </c>
      <c r="E22" s="40">
        <f>E30+E38+E46+E56+E60+E73+E86+E54</f>
        <v>946206.19999999984</v>
      </c>
      <c r="F22" s="40">
        <f>F30+F38+F46+F56+F60+F73+F86+F54</f>
        <v>2551740.0800000005</v>
      </c>
      <c r="G22" s="40">
        <f t="shared" ref="G22:H24" si="4">G30+G38+G46+G56+G60+G73</f>
        <v>0</v>
      </c>
      <c r="H22" s="40">
        <f t="shared" si="4"/>
        <v>0</v>
      </c>
      <c r="I22" s="4"/>
      <c r="N22" s="4"/>
    </row>
    <row r="23" spans="1:20" s="5" customFormat="1" ht="15" x14ac:dyDescent="0.25">
      <c r="A23" s="47"/>
      <c r="B23" s="47"/>
      <c r="C23" s="11">
        <v>2020</v>
      </c>
      <c r="D23" s="40">
        <f t="shared" ref="D23:D27" si="5">E23+F23+G23+H23</f>
        <v>4602391.8100000005</v>
      </c>
      <c r="E23" s="40">
        <f>E31+E39+E47+E57+E61+E74+E93</f>
        <v>1207425.7000000002</v>
      </c>
      <c r="F23" s="40">
        <f>F31+F39+F47+F57+F61+F74+F93</f>
        <v>3394966.1100000003</v>
      </c>
      <c r="G23" s="40">
        <f t="shared" si="4"/>
        <v>0</v>
      </c>
      <c r="H23" s="40">
        <f t="shared" si="4"/>
        <v>0</v>
      </c>
      <c r="I23" s="4"/>
    </row>
    <row r="24" spans="1:20" s="5" customFormat="1" ht="15" x14ac:dyDescent="0.25">
      <c r="A24" s="47"/>
      <c r="B24" s="47"/>
      <c r="C24" s="11">
        <v>2021</v>
      </c>
      <c r="D24" s="40">
        <f>E24+F24+G24+H24</f>
        <v>3741489.3</v>
      </c>
      <c r="E24" s="40">
        <f>E32+E40+E48+E58+E62+E75+E94</f>
        <v>766373.4</v>
      </c>
      <c r="F24" s="40">
        <f>F32+F40+F48+F58+F62+F75+F94</f>
        <v>2975115.9</v>
      </c>
      <c r="G24" s="40">
        <f t="shared" si="4"/>
        <v>0</v>
      </c>
      <c r="H24" s="40">
        <f t="shared" si="4"/>
        <v>0</v>
      </c>
      <c r="I24" s="4"/>
    </row>
    <row r="25" spans="1:20" s="5" customFormat="1" ht="15" x14ac:dyDescent="0.25">
      <c r="A25" s="47"/>
      <c r="B25" s="47"/>
      <c r="C25" s="11">
        <v>2022</v>
      </c>
      <c r="D25" s="40">
        <f t="shared" si="5"/>
        <v>3681406.69</v>
      </c>
      <c r="E25" s="40">
        <f>E33+E41+E49+E63+E76+E95</f>
        <v>721578</v>
      </c>
      <c r="F25" s="40">
        <f>F33+F41+F49+F63+F76+F95</f>
        <v>2959828.69</v>
      </c>
      <c r="G25" s="40">
        <f t="shared" ref="G25:H27" si="6">G33+G41+G49+G63+G76</f>
        <v>0</v>
      </c>
      <c r="H25" s="40">
        <f t="shared" si="6"/>
        <v>0</v>
      </c>
      <c r="I25" s="4"/>
    </row>
    <row r="26" spans="1:20" s="5" customFormat="1" ht="15" x14ac:dyDescent="0.25">
      <c r="A26" s="47"/>
      <c r="B26" s="47"/>
      <c r="C26" s="11">
        <v>2023</v>
      </c>
      <c r="D26" s="40">
        <f>E26+F26+G26+H26</f>
        <v>3607039.88</v>
      </c>
      <c r="E26" s="40">
        <f>E34+E42+E50+E64+E77+E96</f>
        <v>720123.8</v>
      </c>
      <c r="F26" s="40">
        <f>F34+F42+F50+F64+F77+F96</f>
        <v>2886916.0799999996</v>
      </c>
      <c r="G26" s="40">
        <f t="shared" si="6"/>
        <v>0</v>
      </c>
      <c r="H26" s="40">
        <f t="shared" si="6"/>
        <v>0</v>
      </c>
      <c r="I26" s="4"/>
    </row>
    <row r="27" spans="1:20" s="5" customFormat="1" ht="15" x14ac:dyDescent="0.25">
      <c r="A27" s="47"/>
      <c r="B27" s="47"/>
      <c r="C27" s="11">
        <v>2024</v>
      </c>
      <c r="D27" s="40">
        <f t="shared" si="5"/>
        <v>2935103.9952000002</v>
      </c>
      <c r="E27" s="40">
        <f>E35+E43+E51+E65+E78</f>
        <v>0</v>
      </c>
      <c r="F27" s="40">
        <f>F35+F43+F51+F65+F78</f>
        <v>2935103.9952000002</v>
      </c>
      <c r="G27" s="40">
        <f t="shared" si="6"/>
        <v>0</v>
      </c>
      <c r="H27" s="40">
        <f t="shared" si="6"/>
        <v>0</v>
      </c>
      <c r="I27" s="4"/>
    </row>
    <row r="28" spans="1:20" s="5" customFormat="1" ht="15" x14ac:dyDescent="0.25">
      <c r="A28" s="12" t="s">
        <v>17</v>
      </c>
      <c r="B28" s="47"/>
      <c r="C28" s="11"/>
      <c r="D28" s="40">
        <f>D21+D22+D23+D24+D25+D26+D27</f>
        <v>24889616.0152</v>
      </c>
      <c r="E28" s="40">
        <f t="shared" ref="E28:H28" si="7">E21+E22+E23+E24+E25+E26+E27</f>
        <v>5036325.5</v>
      </c>
      <c r="F28" s="40">
        <f t="shared" si="7"/>
        <v>19853290.5152</v>
      </c>
      <c r="G28" s="40">
        <f t="shared" si="7"/>
        <v>0</v>
      </c>
      <c r="H28" s="40">
        <f t="shared" si="7"/>
        <v>0</v>
      </c>
      <c r="I28" s="4"/>
    </row>
    <row r="29" spans="1:20" s="5" customFormat="1" ht="21" customHeight="1" x14ac:dyDescent="0.25">
      <c r="A29" s="48" t="s">
        <v>34</v>
      </c>
      <c r="B29" s="47" t="s">
        <v>6</v>
      </c>
      <c r="C29" s="11">
        <v>2018</v>
      </c>
      <c r="D29" s="40">
        <v>785242.15</v>
      </c>
      <c r="E29" s="40">
        <v>0</v>
      </c>
      <c r="F29" s="40">
        <v>785242.15</v>
      </c>
      <c r="G29" s="40">
        <v>0</v>
      </c>
      <c r="H29" s="40">
        <v>0</v>
      </c>
      <c r="I29" s="4"/>
    </row>
    <row r="30" spans="1:20" s="5" customFormat="1" ht="20.25" customHeight="1" x14ac:dyDescent="0.25">
      <c r="A30" s="56"/>
      <c r="B30" s="47"/>
      <c r="C30" s="11">
        <v>2019</v>
      </c>
      <c r="D30" s="40">
        <v>890228.14</v>
      </c>
      <c r="E30" s="40">
        <v>0</v>
      </c>
      <c r="F30" s="40">
        <v>890228.14</v>
      </c>
      <c r="G30" s="40">
        <v>0</v>
      </c>
      <c r="H30" s="40">
        <v>0</v>
      </c>
      <c r="I30" s="4"/>
    </row>
    <row r="31" spans="1:20" s="5" customFormat="1" ht="16.5" customHeight="1" x14ac:dyDescent="0.25">
      <c r="A31" s="56"/>
      <c r="B31" s="47"/>
      <c r="C31" s="11">
        <v>2020</v>
      </c>
      <c r="D31" s="40">
        <f>SUM(E31:F31)</f>
        <v>1677679.9</v>
      </c>
      <c r="E31" s="40">
        <v>330473.09999999998</v>
      </c>
      <c r="F31" s="40">
        <v>1347206.8</v>
      </c>
      <c r="G31" s="40">
        <v>0</v>
      </c>
      <c r="H31" s="40">
        <v>0</v>
      </c>
      <c r="I31" s="4"/>
      <c r="N31" s="32"/>
    </row>
    <row r="32" spans="1:20" s="5" customFormat="1" ht="18.75" x14ac:dyDescent="0.25">
      <c r="A32" s="56"/>
      <c r="B32" s="47"/>
      <c r="C32" s="11">
        <v>2021</v>
      </c>
      <c r="D32" s="40">
        <v>999147.23</v>
      </c>
      <c r="E32" s="40">
        <v>0</v>
      </c>
      <c r="F32" s="40">
        <v>999147.2</v>
      </c>
      <c r="G32" s="40">
        <v>0</v>
      </c>
      <c r="H32" s="40">
        <v>0</v>
      </c>
      <c r="I32" s="4"/>
      <c r="N32" s="32"/>
    </row>
    <row r="33" spans="1:14" s="5" customFormat="1" ht="18.75" x14ac:dyDescent="0.25">
      <c r="A33" s="56"/>
      <c r="B33" s="47"/>
      <c r="C33" s="11">
        <v>2022</v>
      </c>
      <c r="D33" s="40">
        <v>955319.89</v>
      </c>
      <c r="E33" s="40">
        <v>0</v>
      </c>
      <c r="F33" s="40">
        <v>955319.89</v>
      </c>
      <c r="G33" s="40">
        <v>0</v>
      </c>
      <c r="H33" s="40">
        <v>0</v>
      </c>
      <c r="I33" s="4"/>
      <c r="N33" s="33"/>
    </row>
    <row r="34" spans="1:14" s="5" customFormat="1" ht="18.75" x14ac:dyDescent="0.25">
      <c r="A34" s="56"/>
      <c r="B34" s="47"/>
      <c r="C34" s="11">
        <v>2023</v>
      </c>
      <c r="D34" s="40">
        <v>992599.28</v>
      </c>
      <c r="E34" s="40">
        <v>0</v>
      </c>
      <c r="F34" s="40">
        <v>992599.28</v>
      </c>
      <c r="G34" s="40">
        <v>0</v>
      </c>
      <c r="H34" s="40">
        <v>0</v>
      </c>
      <c r="I34" s="4"/>
      <c r="M34" s="31"/>
      <c r="N34" s="32"/>
    </row>
    <row r="35" spans="1:14" s="5" customFormat="1" ht="18.75" x14ac:dyDescent="0.25">
      <c r="A35" s="49"/>
      <c r="B35" s="47"/>
      <c r="C35" s="11">
        <v>2024</v>
      </c>
      <c r="D35" s="40">
        <v>1025023.2512000001</v>
      </c>
      <c r="E35" s="40">
        <v>0</v>
      </c>
      <c r="F35" s="40">
        <v>1025023.2512000001</v>
      </c>
      <c r="G35" s="40">
        <v>0</v>
      </c>
      <c r="H35" s="40">
        <v>0</v>
      </c>
      <c r="I35" s="4"/>
      <c r="N35" s="32"/>
    </row>
    <row r="36" spans="1:14" s="5" customFormat="1" ht="15" x14ac:dyDescent="0.25">
      <c r="A36" s="19" t="s">
        <v>11</v>
      </c>
      <c r="B36" s="21"/>
      <c r="C36" s="20"/>
      <c r="D36" s="40">
        <f>SUM(D29:D35)</f>
        <v>7325239.8411999997</v>
      </c>
      <c r="E36" s="40">
        <f t="shared" ref="E36:H36" si="8">SUM(E29:E35)</f>
        <v>330473.09999999998</v>
      </c>
      <c r="F36" s="40">
        <f t="shared" si="8"/>
        <v>6994766.7111999998</v>
      </c>
      <c r="G36" s="40">
        <f t="shared" si="8"/>
        <v>0</v>
      </c>
      <c r="H36" s="40">
        <f t="shared" si="8"/>
        <v>0</v>
      </c>
      <c r="I36" s="4"/>
    </row>
    <row r="37" spans="1:14" s="5" customFormat="1" ht="15" customHeight="1" x14ac:dyDescent="0.25">
      <c r="A37" s="47" t="s">
        <v>35</v>
      </c>
      <c r="B37" s="47" t="s">
        <v>6</v>
      </c>
      <c r="C37" s="11">
        <v>2018</v>
      </c>
      <c r="D37" s="40">
        <v>163659.10999999999</v>
      </c>
      <c r="E37" s="40">
        <v>22938.3</v>
      </c>
      <c r="F37" s="40">
        <v>140720.81</v>
      </c>
      <c r="G37" s="40">
        <v>0</v>
      </c>
      <c r="H37" s="40">
        <v>0</v>
      </c>
      <c r="I37" s="4"/>
    </row>
    <row r="38" spans="1:14" s="5" customFormat="1" ht="15" x14ac:dyDescent="0.25">
      <c r="A38" s="47"/>
      <c r="B38" s="47"/>
      <c r="C38" s="11">
        <v>2019</v>
      </c>
      <c r="D38" s="40">
        <v>184279.5</v>
      </c>
      <c r="E38" s="40">
        <v>25295</v>
      </c>
      <c r="F38" s="40">
        <v>158984.5</v>
      </c>
      <c r="G38" s="40">
        <v>0</v>
      </c>
      <c r="H38" s="40">
        <v>0</v>
      </c>
      <c r="I38" s="4"/>
    </row>
    <row r="39" spans="1:14" s="5" customFormat="1" ht="15" customHeight="1" x14ac:dyDescent="0.25">
      <c r="A39" s="47"/>
      <c r="B39" s="47"/>
      <c r="C39" s="11">
        <v>2020</v>
      </c>
      <c r="D39" s="40">
        <f>SUM(E39:F39)</f>
        <v>196201.30000000002</v>
      </c>
      <c r="E39" s="40">
        <v>23536.2</v>
      </c>
      <c r="F39" s="40">
        <v>172665.1</v>
      </c>
      <c r="G39" s="40">
        <v>0</v>
      </c>
      <c r="H39" s="40">
        <v>0</v>
      </c>
      <c r="I39" s="4"/>
    </row>
    <row r="40" spans="1:14" s="5" customFormat="1" ht="15" customHeight="1" x14ac:dyDescent="0.25">
      <c r="A40" s="47"/>
      <c r="B40" s="47"/>
      <c r="C40" s="11">
        <v>2021</v>
      </c>
      <c r="D40" s="40">
        <f>E40+F40</f>
        <v>274454.3</v>
      </c>
      <c r="E40" s="40">
        <v>22756</v>
      </c>
      <c r="F40" s="40">
        <v>251698.3</v>
      </c>
      <c r="G40" s="40">
        <v>0</v>
      </c>
      <c r="H40" s="40">
        <v>0</v>
      </c>
      <c r="I40" s="4"/>
    </row>
    <row r="41" spans="1:14" s="5" customFormat="1" ht="15" customHeight="1" x14ac:dyDescent="0.25">
      <c r="A41" s="47"/>
      <c r="B41" s="47"/>
      <c r="C41" s="11">
        <v>2022</v>
      </c>
      <c r="D41" s="40">
        <f t="shared" ref="D41:D42" si="9">E41+F41</f>
        <v>253527.90000000002</v>
      </c>
      <c r="E41" s="40">
        <v>22988.2</v>
      </c>
      <c r="F41" s="40">
        <v>230539.7</v>
      </c>
      <c r="G41" s="40">
        <v>0</v>
      </c>
      <c r="H41" s="40">
        <v>0</v>
      </c>
      <c r="I41" s="4"/>
    </row>
    <row r="42" spans="1:14" s="5" customFormat="1" ht="15" customHeight="1" x14ac:dyDescent="0.25">
      <c r="A42" s="47"/>
      <c r="B42" s="47"/>
      <c r="C42" s="11">
        <v>2023</v>
      </c>
      <c r="D42" s="40">
        <f t="shared" si="9"/>
        <v>257976.7</v>
      </c>
      <c r="E42" s="40">
        <v>21534</v>
      </c>
      <c r="F42" s="40">
        <v>236442.7</v>
      </c>
      <c r="G42" s="40">
        <v>0</v>
      </c>
      <c r="H42" s="40">
        <v>0</v>
      </c>
      <c r="I42" s="4"/>
    </row>
    <row r="43" spans="1:14" s="5" customFormat="1" ht="15" customHeight="1" x14ac:dyDescent="0.25">
      <c r="A43" s="47"/>
      <c r="B43" s="47"/>
      <c r="C43" s="11">
        <v>2024</v>
      </c>
      <c r="D43" s="40">
        <v>245900.408</v>
      </c>
      <c r="E43" s="40">
        <v>0</v>
      </c>
      <c r="F43" s="40">
        <v>245900.408</v>
      </c>
      <c r="G43" s="40">
        <v>0</v>
      </c>
      <c r="H43" s="40">
        <v>0</v>
      </c>
      <c r="I43" s="4"/>
    </row>
    <row r="44" spans="1:14" s="5" customFormat="1" ht="15" customHeight="1" x14ac:dyDescent="0.25">
      <c r="A44" s="19" t="s">
        <v>11</v>
      </c>
      <c r="B44" s="21"/>
      <c r="C44" s="20"/>
      <c r="D44" s="40">
        <f>SUM(D37:D43)</f>
        <v>1575999.2179999999</v>
      </c>
      <c r="E44" s="40">
        <f t="shared" ref="E44:H44" si="10">SUM(E37:E43)</f>
        <v>139047.70000000001</v>
      </c>
      <c r="F44" s="40">
        <f t="shared" si="10"/>
        <v>1436951.5179999999</v>
      </c>
      <c r="G44" s="40">
        <f t="shared" si="10"/>
        <v>0</v>
      </c>
      <c r="H44" s="40">
        <f t="shared" si="10"/>
        <v>0</v>
      </c>
      <c r="I44" s="4"/>
    </row>
    <row r="45" spans="1:14" s="5" customFormat="1" ht="15" x14ac:dyDescent="0.25">
      <c r="A45" s="47" t="s">
        <v>36</v>
      </c>
      <c r="B45" s="47" t="s">
        <v>6</v>
      </c>
      <c r="C45" s="11">
        <v>2018</v>
      </c>
      <c r="D45" s="40">
        <v>1737160.7</v>
      </c>
      <c r="E45" s="40">
        <v>583973.80000000005</v>
      </c>
      <c r="F45" s="40">
        <v>1153186.8999999999</v>
      </c>
      <c r="G45" s="40">
        <v>0</v>
      </c>
      <c r="H45" s="40">
        <v>0</v>
      </c>
      <c r="I45" s="4"/>
    </row>
    <row r="46" spans="1:14" s="5" customFormat="1" ht="15" x14ac:dyDescent="0.25">
      <c r="A46" s="47"/>
      <c r="B46" s="47"/>
      <c r="C46" s="11">
        <v>2019</v>
      </c>
      <c r="D46" s="40">
        <v>2029391.3</v>
      </c>
      <c r="E46" s="40">
        <v>600399.69999999995</v>
      </c>
      <c r="F46" s="40">
        <v>1428991.6</v>
      </c>
      <c r="G46" s="40">
        <v>0</v>
      </c>
      <c r="H46" s="40">
        <v>0</v>
      </c>
      <c r="I46" s="4"/>
    </row>
    <row r="47" spans="1:14" s="5" customFormat="1" ht="15" customHeight="1" x14ac:dyDescent="0.25">
      <c r="A47" s="47"/>
      <c r="B47" s="47"/>
      <c r="C47" s="11">
        <v>2020</v>
      </c>
      <c r="D47" s="40">
        <f>SUM(E47:F47)</f>
        <v>2464356.21</v>
      </c>
      <c r="E47" s="40">
        <v>699560.1</v>
      </c>
      <c r="F47" s="40">
        <v>1764796.11</v>
      </c>
      <c r="G47" s="40">
        <v>0</v>
      </c>
      <c r="H47" s="40">
        <v>0</v>
      </c>
      <c r="I47" s="4"/>
    </row>
    <row r="48" spans="1:14" s="5" customFormat="1" ht="15" customHeight="1" x14ac:dyDescent="0.25">
      <c r="A48" s="47"/>
      <c r="B48" s="47"/>
      <c r="C48" s="11">
        <v>2021</v>
      </c>
      <c r="D48" s="40">
        <v>2318826.9</v>
      </c>
      <c r="E48" s="40">
        <v>643705.9</v>
      </c>
      <c r="F48" s="40">
        <v>1675121</v>
      </c>
      <c r="G48" s="40">
        <v>0</v>
      </c>
      <c r="H48" s="40">
        <v>0</v>
      </c>
      <c r="I48" s="4"/>
    </row>
    <row r="49" spans="1:9" s="5" customFormat="1" ht="15" customHeight="1" x14ac:dyDescent="0.25">
      <c r="A49" s="47"/>
      <c r="B49" s="47"/>
      <c r="C49" s="11">
        <v>2022</v>
      </c>
      <c r="D49" s="40">
        <f t="shared" ref="D49:D50" si="11">E49+F49</f>
        <v>2323498</v>
      </c>
      <c r="E49" s="40">
        <v>598678.30000000005</v>
      </c>
      <c r="F49" s="40">
        <v>1724819.7</v>
      </c>
      <c r="G49" s="40">
        <v>0</v>
      </c>
      <c r="H49" s="40">
        <v>0</v>
      </c>
      <c r="I49" s="4"/>
    </row>
    <row r="50" spans="1:9" s="5" customFormat="1" ht="15" customHeight="1" x14ac:dyDescent="0.25">
      <c r="A50" s="47"/>
      <c r="B50" s="47"/>
      <c r="C50" s="11">
        <v>2023</v>
      </c>
      <c r="D50" s="40">
        <f t="shared" si="11"/>
        <v>2207403</v>
      </c>
      <c r="E50" s="40">
        <v>598678.30000000005</v>
      </c>
      <c r="F50" s="40">
        <v>1608724.7</v>
      </c>
      <c r="G50" s="40">
        <v>0</v>
      </c>
      <c r="H50" s="40">
        <v>0</v>
      </c>
      <c r="I50" s="4"/>
    </row>
    <row r="51" spans="1:9" s="5" customFormat="1" ht="15" customHeight="1" x14ac:dyDescent="0.25">
      <c r="A51" s="47"/>
      <c r="B51" s="47"/>
      <c r="C51" s="11">
        <v>2024</v>
      </c>
      <c r="D51" s="40">
        <v>1664180.3360000001</v>
      </c>
      <c r="E51" s="40">
        <v>0</v>
      </c>
      <c r="F51" s="40">
        <v>1664180.3360000001</v>
      </c>
      <c r="G51" s="40">
        <v>0</v>
      </c>
      <c r="H51" s="40">
        <v>0</v>
      </c>
      <c r="I51" s="4"/>
    </row>
    <row r="52" spans="1:9" s="5" customFormat="1" ht="15" customHeight="1" x14ac:dyDescent="0.25">
      <c r="A52" s="19" t="s">
        <v>11</v>
      </c>
      <c r="B52" s="21"/>
      <c r="C52" s="20"/>
      <c r="D52" s="40">
        <f>SUM(D45:D51)</f>
        <v>14744816.445999999</v>
      </c>
      <c r="E52" s="40">
        <f t="shared" ref="E52:F52" si="12">SUM(E45:E51)</f>
        <v>3724996.0999999996</v>
      </c>
      <c r="F52" s="40">
        <f t="shared" si="12"/>
        <v>11019820.346000001</v>
      </c>
      <c r="G52" s="40"/>
      <c r="H52" s="40"/>
      <c r="I52" s="4"/>
    </row>
    <row r="53" spans="1:9" s="5" customFormat="1" ht="31.5" customHeight="1" outlineLevel="1" x14ac:dyDescent="0.25">
      <c r="A53" s="52" t="s">
        <v>37</v>
      </c>
      <c r="B53" s="52" t="s">
        <v>6</v>
      </c>
      <c r="C53" s="13">
        <v>2018</v>
      </c>
      <c r="D53" s="41">
        <v>138176.1</v>
      </c>
      <c r="E53" s="41">
        <v>67706.3</v>
      </c>
      <c r="F53" s="41">
        <v>70469.8</v>
      </c>
      <c r="G53" s="41">
        <v>0</v>
      </c>
      <c r="H53" s="41">
        <v>0</v>
      </c>
      <c r="I53" s="9"/>
    </row>
    <row r="54" spans="1:9" s="5" customFormat="1" ht="45.75" customHeight="1" outlineLevel="1" x14ac:dyDescent="0.25">
      <c r="A54" s="52"/>
      <c r="B54" s="52"/>
      <c r="C54" s="13">
        <v>2019</v>
      </c>
      <c r="D54" s="41">
        <v>16962.04</v>
      </c>
      <c r="E54" s="41">
        <v>8311.4</v>
      </c>
      <c r="F54" s="41">
        <v>8650.64</v>
      </c>
      <c r="G54" s="41"/>
      <c r="H54" s="41"/>
      <c r="I54" s="9"/>
    </row>
    <row r="55" spans="1:9" s="5" customFormat="1" ht="17.25" customHeight="1" outlineLevel="1" x14ac:dyDescent="0.25">
      <c r="A55" s="19" t="s">
        <v>11</v>
      </c>
      <c r="B55" s="22"/>
      <c r="C55" s="26"/>
      <c r="D55" s="41">
        <f>SUM(D53:D54)</f>
        <v>155138.14000000001</v>
      </c>
      <c r="E55" s="41">
        <f t="shared" ref="E55:H55" si="13">SUM(E53:E54)</f>
        <v>76017.7</v>
      </c>
      <c r="F55" s="41">
        <f t="shared" si="13"/>
        <v>79120.44</v>
      </c>
      <c r="G55" s="41">
        <f t="shared" si="13"/>
        <v>0</v>
      </c>
      <c r="H55" s="41">
        <f t="shared" si="13"/>
        <v>0</v>
      </c>
      <c r="I55" s="9"/>
    </row>
    <row r="56" spans="1:9" s="5" customFormat="1" ht="17.25" customHeight="1" outlineLevel="1" x14ac:dyDescent="0.25">
      <c r="A56" s="47" t="s">
        <v>38</v>
      </c>
      <c r="B56" s="47" t="s">
        <v>6</v>
      </c>
      <c r="C56" s="11">
        <v>2019</v>
      </c>
      <c r="D56" s="40">
        <f t="shared" ref="D56:D58" si="14">E56+F56+G56+H56</f>
        <v>127225.9</v>
      </c>
      <c r="E56" s="40">
        <f>62340.7</f>
        <v>62340.7</v>
      </c>
      <c r="F56" s="40">
        <f>64885.2</f>
        <v>64885.2</v>
      </c>
      <c r="G56" s="40">
        <v>0</v>
      </c>
      <c r="H56" s="40">
        <v>0</v>
      </c>
      <c r="I56" s="46"/>
    </row>
    <row r="57" spans="1:9" s="5" customFormat="1" ht="24" customHeight="1" outlineLevel="1" x14ac:dyDescent="0.25">
      <c r="A57" s="47"/>
      <c r="B57" s="47"/>
      <c r="C57" s="11">
        <v>2020</v>
      </c>
      <c r="D57" s="40">
        <f t="shared" si="14"/>
        <v>129343.1</v>
      </c>
      <c r="E57" s="40">
        <v>63378.1</v>
      </c>
      <c r="F57" s="40">
        <v>65965</v>
      </c>
      <c r="G57" s="40">
        <v>0</v>
      </c>
      <c r="H57" s="40">
        <v>0</v>
      </c>
      <c r="I57" s="46"/>
    </row>
    <row r="58" spans="1:9" s="5" customFormat="1" ht="22.5" customHeight="1" outlineLevel="1" x14ac:dyDescent="0.25">
      <c r="A58" s="47"/>
      <c r="B58" s="47"/>
      <c r="C58" s="11">
        <v>2021</v>
      </c>
      <c r="D58" s="40">
        <f t="shared" si="14"/>
        <v>0</v>
      </c>
      <c r="E58" s="40">
        <v>0</v>
      </c>
      <c r="F58" s="40">
        <v>0</v>
      </c>
      <c r="G58" s="40">
        <v>0</v>
      </c>
      <c r="H58" s="40">
        <v>0</v>
      </c>
      <c r="I58" s="46"/>
    </row>
    <row r="59" spans="1:9" s="5" customFormat="1" ht="17.25" customHeight="1" outlineLevel="1" x14ac:dyDescent="0.25">
      <c r="A59" s="19" t="s">
        <v>11</v>
      </c>
      <c r="B59" s="21"/>
      <c r="C59" s="20"/>
      <c r="D59" s="40">
        <f>SUM(D56:D58)</f>
        <v>256569</v>
      </c>
      <c r="E59" s="40">
        <f t="shared" ref="E59:H59" si="15">SUM(E56:E58)</f>
        <v>125718.79999999999</v>
      </c>
      <c r="F59" s="40">
        <f t="shared" si="15"/>
        <v>130850.2</v>
      </c>
      <c r="G59" s="40">
        <f t="shared" si="15"/>
        <v>0</v>
      </c>
      <c r="H59" s="40">
        <f t="shared" si="15"/>
        <v>0</v>
      </c>
      <c r="I59" s="28"/>
    </row>
    <row r="60" spans="1:9" s="5" customFormat="1" ht="15" outlineLevel="1" x14ac:dyDescent="0.25">
      <c r="A60" s="52" t="s">
        <v>39</v>
      </c>
      <c r="B60" s="52" t="s">
        <v>6</v>
      </c>
      <c r="C60" s="13">
        <v>2019</v>
      </c>
      <c r="D60" s="41">
        <v>244826.2</v>
      </c>
      <c r="E60" s="41">
        <v>244826.2</v>
      </c>
      <c r="F60" s="41">
        <v>0</v>
      </c>
      <c r="G60" s="41">
        <v>0</v>
      </c>
      <c r="H60" s="41">
        <v>0</v>
      </c>
      <c r="I60" s="46"/>
    </row>
    <row r="61" spans="1:9" s="5" customFormat="1" ht="16.5" customHeight="1" outlineLevel="1" x14ac:dyDescent="0.25">
      <c r="A61" s="52"/>
      <c r="B61" s="52"/>
      <c r="C61" s="13">
        <v>2020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5"/>
    </row>
    <row r="62" spans="1:9" s="5" customFormat="1" ht="15" outlineLevel="1" x14ac:dyDescent="0.25">
      <c r="A62" s="52"/>
      <c r="B62" s="52"/>
      <c r="C62" s="13">
        <v>2021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5"/>
    </row>
    <row r="63" spans="1:9" s="5" customFormat="1" ht="15" customHeight="1" outlineLevel="1" x14ac:dyDescent="0.25">
      <c r="A63" s="52"/>
      <c r="B63" s="52"/>
      <c r="C63" s="13">
        <v>2022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5"/>
    </row>
    <row r="64" spans="1:9" s="5" customFormat="1" ht="15" outlineLevel="1" x14ac:dyDescent="0.25">
      <c r="A64" s="52"/>
      <c r="B64" s="52"/>
      <c r="C64" s="13">
        <v>2023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"/>
    </row>
    <row r="65" spans="1:9" s="5" customFormat="1" ht="15" outlineLevel="1" x14ac:dyDescent="0.25">
      <c r="A65" s="52"/>
      <c r="B65" s="52"/>
      <c r="C65" s="13">
        <v>2024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"/>
    </row>
    <row r="66" spans="1:9" s="5" customFormat="1" ht="15" hidden="1" customHeight="1" outlineLevel="1" x14ac:dyDescent="0.25">
      <c r="A66" s="52" t="s">
        <v>21</v>
      </c>
      <c r="B66" s="52" t="s">
        <v>6</v>
      </c>
      <c r="C66" s="13">
        <v>2019</v>
      </c>
      <c r="D66" s="41">
        <f>E66+F66+G66+H66</f>
        <v>0</v>
      </c>
      <c r="E66" s="41"/>
      <c r="F66" s="41"/>
      <c r="G66" s="41"/>
      <c r="H66" s="41"/>
      <c r="I66" s="4"/>
    </row>
    <row r="67" spans="1:9" s="5" customFormat="1" ht="18" hidden="1" customHeight="1" outlineLevel="1" x14ac:dyDescent="0.25">
      <c r="A67" s="52"/>
      <c r="B67" s="52"/>
      <c r="C67" s="13">
        <v>2020</v>
      </c>
      <c r="D67" s="41">
        <f t="shared" ref="D67:D71" si="16">E67+F67+G67+H67</f>
        <v>0</v>
      </c>
      <c r="E67" s="41"/>
      <c r="F67" s="41"/>
      <c r="G67" s="41"/>
      <c r="H67" s="41"/>
      <c r="I67" s="4"/>
    </row>
    <row r="68" spans="1:9" s="5" customFormat="1" ht="15" hidden="1" customHeight="1" outlineLevel="1" x14ac:dyDescent="0.25">
      <c r="A68" s="52"/>
      <c r="B68" s="52"/>
      <c r="C68" s="13">
        <v>2021</v>
      </c>
      <c r="D68" s="41">
        <f t="shared" si="16"/>
        <v>0</v>
      </c>
      <c r="E68" s="41"/>
      <c r="F68" s="41"/>
      <c r="G68" s="41"/>
      <c r="H68" s="41"/>
      <c r="I68" s="4"/>
    </row>
    <row r="69" spans="1:9" s="5" customFormat="1" ht="15" hidden="1" customHeight="1" outlineLevel="1" x14ac:dyDescent="0.25">
      <c r="A69" s="52"/>
      <c r="B69" s="52"/>
      <c r="C69" s="13">
        <v>2022</v>
      </c>
      <c r="D69" s="41">
        <f t="shared" si="16"/>
        <v>0</v>
      </c>
      <c r="E69" s="41"/>
      <c r="F69" s="41"/>
      <c r="G69" s="41"/>
      <c r="H69" s="41"/>
      <c r="I69" s="4"/>
    </row>
    <row r="70" spans="1:9" s="5" customFormat="1" ht="15" hidden="1" customHeight="1" outlineLevel="1" x14ac:dyDescent="0.25">
      <c r="A70" s="52"/>
      <c r="B70" s="52"/>
      <c r="C70" s="13">
        <v>2023</v>
      </c>
      <c r="D70" s="41">
        <f t="shared" si="16"/>
        <v>0</v>
      </c>
      <c r="E70" s="41"/>
      <c r="F70" s="41"/>
      <c r="G70" s="41"/>
      <c r="H70" s="41"/>
      <c r="I70" s="4"/>
    </row>
    <row r="71" spans="1:9" s="5" customFormat="1" ht="15" hidden="1" customHeight="1" outlineLevel="1" x14ac:dyDescent="0.25">
      <c r="A71" s="52"/>
      <c r="B71" s="52"/>
      <c r="C71" s="13">
        <v>2024</v>
      </c>
      <c r="D71" s="41">
        <f t="shared" si="16"/>
        <v>0</v>
      </c>
      <c r="E71" s="41"/>
      <c r="F71" s="41"/>
      <c r="G71" s="41"/>
      <c r="H71" s="41"/>
      <c r="I71" s="4"/>
    </row>
    <row r="72" spans="1:9" s="5" customFormat="1" ht="15" customHeight="1" outlineLevel="1" x14ac:dyDescent="0.25">
      <c r="A72" s="22" t="s">
        <v>11</v>
      </c>
      <c r="B72" s="22"/>
      <c r="C72" s="26"/>
      <c r="D72" s="41">
        <f>D60</f>
        <v>244826.2</v>
      </c>
      <c r="E72" s="41">
        <f t="shared" ref="E72:H72" si="17">E60</f>
        <v>244826.2</v>
      </c>
      <c r="F72" s="41">
        <f t="shared" si="17"/>
        <v>0</v>
      </c>
      <c r="G72" s="41">
        <f>G60</f>
        <v>0</v>
      </c>
      <c r="H72" s="41">
        <f t="shared" si="17"/>
        <v>0</v>
      </c>
      <c r="I72" s="4"/>
    </row>
    <row r="73" spans="1:9" s="5" customFormat="1" ht="15" outlineLevel="1" x14ac:dyDescent="0.25">
      <c r="A73" s="47" t="s">
        <v>40</v>
      </c>
      <c r="B73" s="47" t="s">
        <v>6</v>
      </c>
      <c r="C73" s="11">
        <v>2019</v>
      </c>
      <c r="D73" s="40">
        <v>5033.2</v>
      </c>
      <c r="E73" s="40">
        <v>5033.2</v>
      </c>
      <c r="F73" s="40">
        <v>0</v>
      </c>
      <c r="G73" s="40">
        <v>0</v>
      </c>
      <c r="H73" s="40">
        <v>0</v>
      </c>
      <c r="I73" s="45"/>
    </row>
    <row r="74" spans="1:9" s="5" customFormat="1" ht="15.75" customHeight="1" outlineLevel="1" x14ac:dyDescent="0.25">
      <c r="A74" s="47"/>
      <c r="B74" s="47"/>
      <c r="C74" s="11">
        <v>2020</v>
      </c>
      <c r="D74" s="40">
        <f>E74</f>
        <v>468.6</v>
      </c>
      <c r="E74" s="40">
        <v>468.6</v>
      </c>
      <c r="F74" s="40">
        <v>0</v>
      </c>
      <c r="G74" s="40">
        <v>0</v>
      </c>
      <c r="H74" s="40">
        <v>0</v>
      </c>
      <c r="I74" s="45"/>
    </row>
    <row r="75" spans="1:9" s="5" customFormat="1" ht="15" outlineLevel="1" x14ac:dyDescent="0.25">
      <c r="A75" s="47"/>
      <c r="B75" s="47"/>
      <c r="C75" s="11">
        <v>2021</v>
      </c>
      <c r="D75" s="40">
        <f t="shared" ref="D75:D77" si="18">E75</f>
        <v>123.4</v>
      </c>
      <c r="E75" s="40">
        <v>123.4</v>
      </c>
      <c r="F75" s="40">
        <v>0</v>
      </c>
      <c r="G75" s="40">
        <v>0</v>
      </c>
      <c r="H75" s="40">
        <v>0</v>
      </c>
      <c r="I75" s="45"/>
    </row>
    <row r="76" spans="1:9" s="5" customFormat="1" ht="15" outlineLevel="1" x14ac:dyDescent="0.25">
      <c r="A76" s="47"/>
      <c r="B76" s="47"/>
      <c r="C76" s="11">
        <v>2022</v>
      </c>
      <c r="D76" s="40">
        <f t="shared" si="18"/>
        <v>123.4</v>
      </c>
      <c r="E76" s="40">
        <v>123.4</v>
      </c>
      <c r="F76" s="40">
        <v>0</v>
      </c>
      <c r="G76" s="40">
        <v>0</v>
      </c>
      <c r="H76" s="40">
        <v>0</v>
      </c>
      <c r="I76" s="45"/>
    </row>
    <row r="77" spans="1:9" s="5" customFormat="1" ht="15" outlineLevel="1" x14ac:dyDescent="0.25">
      <c r="A77" s="47"/>
      <c r="B77" s="47"/>
      <c r="C77" s="11">
        <v>2023</v>
      </c>
      <c r="D77" s="40">
        <f t="shared" si="18"/>
        <v>123.4</v>
      </c>
      <c r="E77" s="40">
        <v>123.4</v>
      </c>
      <c r="F77" s="40">
        <v>0</v>
      </c>
      <c r="G77" s="40">
        <v>0</v>
      </c>
      <c r="H77" s="40">
        <v>0</v>
      </c>
      <c r="I77" s="45"/>
    </row>
    <row r="78" spans="1:9" s="5" customFormat="1" ht="15" outlineLevel="1" x14ac:dyDescent="0.25">
      <c r="A78" s="47"/>
      <c r="B78" s="47"/>
      <c r="C78" s="11">
        <v>2024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5"/>
    </row>
    <row r="79" spans="1:9" s="8" customFormat="1" ht="15" hidden="1" customHeight="1" outlineLevel="1" x14ac:dyDescent="0.25">
      <c r="A79" s="52" t="s">
        <v>24</v>
      </c>
      <c r="B79" s="52" t="s">
        <v>6</v>
      </c>
      <c r="C79" s="13">
        <v>2019</v>
      </c>
      <c r="D79" s="41">
        <f>E79+F79+G79+H79</f>
        <v>0</v>
      </c>
      <c r="E79" s="41"/>
      <c r="F79" s="41"/>
      <c r="G79" s="41"/>
      <c r="H79" s="41"/>
      <c r="I79" s="7"/>
    </row>
    <row r="80" spans="1:9" s="8" customFormat="1" ht="15.75" hidden="1" customHeight="1" outlineLevel="1" x14ac:dyDescent="0.25">
      <c r="A80" s="52"/>
      <c r="B80" s="52"/>
      <c r="C80" s="13">
        <v>2020</v>
      </c>
      <c r="D80" s="41">
        <f t="shared" ref="D80:D84" si="19">E80+F80+G80+H80</f>
        <v>0</v>
      </c>
      <c r="E80" s="41"/>
      <c r="F80" s="41"/>
      <c r="G80" s="41"/>
      <c r="H80" s="41"/>
      <c r="I80" s="7"/>
    </row>
    <row r="81" spans="1:9" s="8" customFormat="1" ht="15" hidden="1" customHeight="1" outlineLevel="1" x14ac:dyDescent="0.25">
      <c r="A81" s="52"/>
      <c r="B81" s="52"/>
      <c r="C81" s="13">
        <v>2021</v>
      </c>
      <c r="D81" s="41">
        <f t="shared" si="19"/>
        <v>0</v>
      </c>
      <c r="E81" s="41"/>
      <c r="F81" s="41"/>
      <c r="G81" s="41"/>
      <c r="H81" s="41"/>
      <c r="I81" s="7"/>
    </row>
    <row r="82" spans="1:9" s="8" customFormat="1" ht="15" hidden="1" customHeight="1" outlineLevel="1" x14ac:dyDescent="0.25">
      <c r="A82" s="52"/>
      <c r="B82" s="52"/>
      <c r="C82" s="13">
        <v>2022</v>
      </c>
      <c r="D82" s="41">
        <f t="shared" si="19"/>
        <v>0</v>
      </c>
      <c r="E82" s="41"/>
      <c r="F82" s="41"/>
      <c r="G82" s="41"/>
      <c r="H82" s="41"/>
      <c r="I82" s="7"/>
    </row>
    <row r="83" spans="1:9" s="8" customFormat="1" ht="15" hidden="1" customHeight="1" outlineLevel="1" x14ac:dyDescent="0.25">
      <c r="A83" s="52"/>
      <c r="B83" s="52"/>
      <c r="C83" s="13">
        <v>2023</v>
      </c>
      <c r="D83" s="41">
        <f>E83+F83+G83+H83</f>
        <v>0</v>
      </c>
      <c r="E83" s="41"/>
      <c r="F83" s="41"/>
      <c r="G83" s="41"/>
      <c r="H83" s="41"/>
      <c r="I83" s="7"/>
    </row>
    <row r="84" spans="1:9" s="8" customFormat="1" ht="15" hidden="1" customHeight="1" outlineLevel="1" x14ac:dyDescent="0.25">
      <c r="A84" s="52"/>
      <c r="B84" s="52"/>
      <c r="C84" s="13">
        <v>2024</v>
      </c>
      <c r="D84" s="41">
        <f t="shared" si="19"/>
        <v>0</v>
      </c>
      <c r="E84" s="41"/>
      <c r="F84" s="41"/>
      <c r="G84" s="41"/>
      <c r="H84" s="41"/>
      <c r="I84" s="7"/>
    </row>
    <row r="85" spans="1:9" s="8" customFormat="1" ht="15" customHeight="1" outlineLevel="1" x14ac:dyDescent="0.25">
      <c r="A85" s="22" t="s">
        <v>11</v>
      </c>
      <c r="B85" s="22"/>
      <c r="C85" s="26"/>
      <c r="D85" s="41">
        <f>SUM(D73:D78)</f>
        <v>5871.9999999999991</v>
      </c>
      <c r="E85" s="41">
        <f t="shared" ref="E85:H85" si="20">SUM(E73:E78)</f>
        <v>5871.9999999999991</v>
      </c>
      <c r="F85" s="41">
        <f t="shared" si="20"/>
        <v>0</v>
      </c>
      <c r="G85" s="41">
        <f t="shared" si="20"/>
        <v>0</v>
      </c>
      <c r="H85" s="41">
        <f t="shared" si="20"/>
        <v>0</v>
      </c>
      <c r="I85" s="7"/>
    </row>
    <row r="86" spans="1:9" s="5" customFormat="1" ht="16.5" customHeight="1" outlineLevel="1" x14ac:dyDescent="0.25">
      <c r="A86" s="47" t="s">
        <v>41</v>
      </c>
      <c r="B86" s="47" t="s">
        <v>6</v>
      </c>
      <c r="C86" s="11">
        <v>2019</v>
      </c>
      <c r="D86" s="40">
        <f>E86+F86+G86+H86</f>
        <v>0</v>
      </c>
      <c r="E86" s="40">
        <v>0</v>
      </c>
      <c r="F86" s="40">
        <v>0</v>
      </c>
      <c r="G86" s="40">
        <v>0</v>
      </c>
      <c r="H86" s="40">
        <v>0</v>
      </c>
      <c r="I86" s="45"/>
    </row>
    <row r="87" spans="1:9" s="5" customFormat="1" ht="19.5" customHeight="1" outlineLevel="1" x14ac:dyDescent="0.25">
      <c r="A87" s="47"/>
      <c r="B87" s="47"/>
      <c r="C87" s="11">
        <v>2020</v>
      </c>
      <c r="D87" s="40">
        <f t="shared" ref="D87:D91" si="21">E87+F87+G87+H87</f>
        <v>0</v>
      </c>
      <c r="E87" s="40">
        <v>0</v>
      </c>
      <c r="F87" s="40">
        <v>0</v>
      </c>
      <c r="G87" s="40">
        <v>0</v>
      </c>
      <c r="H87" s="40">
        <v>0</v>
      </c>
      <c r="I87" s="45"/>
    </row>
    <row r="88" spans="1:9" s="5" customFormat="1" ht="15" outlineLevel="1" x14ac:dyDescent="0.25">
      <c r="A88" s="47"/>
      <c r="B88" s="47"/>
      <c r="C88" s="11">
        <v>2021</v>
      </c>
      <c r="D88" s="40">
        <f t="shared" si="21"/>
        <v>0</v>
      </c>
      <c r="E88" s="40">
        <v>0</v>
      </c>
      <c r="F88" s="40">
        <v>0</v>
      </c>
      <c r="G88" s="40">
        <v>0</v>
      </c>
      <c r="H88" s="40">
        <v>0</v>
      </c>
      <c r="I88" s="45"/>
    </row>
    <row r="89" spans="1:9" s="5" customFormat="1" ht="15" outlineLevel="1" x14ac:dyDescent="0.25">
      <c r="A89" s="47"/>
      <c r="B89" s="47"/>
      <c r="C89" s="11">
        <v>2022</v>
      </c>
      <c r="D89" s="40">
        <f t="shared" si="21"/>
        <v>0</v>
      </c>
      <c r="E89" s="40">
        <v>0</v>
      </c>
      <c r="F89" s="40">
        <v>0</v>
      </c>
      <c r="G89" s="40">
        <v>0</v>
      </c>
      <c r="H89" s="40">
        <v>0</v>
      </c>
      <c r="I89" s="45"/>
    </row>
    <row r="90" spans="1:9" s="5" customFormat="1" ht="15" outlineLevel="1" x14ac:dyDescent="0.25">
      <c r="A90" s="47"/>
      <c r="B90" s="47"/>
      <c r="C90" s="11">
        <v>2023</v>
      </c>
      <c r="D90" s="40">
        <f t="shared" si="21"/>
        <v>0</v>
      </c>
      <c r="E90" s="40">
        <v>0</v>
      </c>
      <c r="F90" s="40">
        <v>0</v>
      </c>
      <c r="G90" s="40">
        <v>0</v>
      </c>
      <c r="H90" s="40">
        <v>0</v>
      </c>
      <c r="I90" s="45"/>
    </row>
    <row r="91" spans="1:9" s="5" customFormat="1" ht="15" outlineLevel="1" x14ac:dyDescent="0.25">
      <c r="A91" s="47"/>
      <c r="B91" s="47"/>
      <c r="C91" s="11">
        <v>2024</v>
      </c>
      <c r="D91" s="40">
        <f t="shared" si="21"/>
        <v>0</v>
      </c>
      <c r="E91" s="40">
        <v>0</v>
      </c>
      <c r="F91" s="40">
        <v>0</v>
      </c>
      <c r="G91" s="40">
        <v>0</v>
      </c>
      <c r="H91" s="40">
        <v>0</v>
      </c>
      <c r="I91" s="45"/>
    </row>
    <row r="92" spans="1:9" s="5" customFormat="1" ht="15" outlineLevel="1" x14ac:dyDescent="0.25">
      <c r="A92" s="17" t="s">
        <v>11</v>
      </c>
      <c r="B92" s="17"/>
      <c r="C92" s="20"/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10"/>
    </row>
    <row r="93" spans="1:9" s="5" customFormat="1" ht="15" customHeight="1" outlineLevel="1" x14ac:dyDescent="0.25">
      <c r="A93" s="48" t="s">
        <v>42</v>
      </c>
      <c r="B93" s="48" t="s">
        <v>6</v>
      </c>
      <c r="C93" s="11">
        <v>2020</v>
      </c>
      <c r="D93" s="40">
        <v>134342.70000000001</v>
      </c>
      <c r="E93" s="40">
        <v>90009.600000000006</v>
      </c>
      <c r="F93" s="40">
        <v>44333.1</v>
      </c>
      <c r="G93" s="40">
        <v>0</v>
      </c>
      <c r="H93" s="40">
        <v>0</v>
      </c>
      <c r="I93" s="10"/>
    </row>
    <row r="94" spans="1:9" s="5" customFormat="1" ht="15" outlineLevel="1" x14ac:dyDescent="0.25">
      <c r="A94" s="56"/>
      <c r="B94" s="56"/>
      <c r="C94" s="11">
        <v>2021</v>
      </c>
      <c r="D94" s="40">
        <f>E94+F94</f>
        <v>148937.5</v>
      </c>
      <c r="E94" s="40">
        <v>99788.1</v>
      </c>
      <c r="F94" s="40">
        <v>49149.4</v>
      </c>
      <c r="G94" s="40">
        <v>0</v>
      </c>
      <c r="H94" s="40">
        <v>0</v>
      </c>
      <c r="I94" s="10"/>
    </row>
    <row r="95" spans="1:9" s="5" customFormat="1" ht="15" outlineLevel="1" x14ac:dyDescent="0.25">
      <c r="A95" s="56"/>
      <c r="B95" s="56"/>
      <c r="C95" s="11">
        <v>2022</v>
      </c>
      <c r="D95" s="40">
        <f t="shared" ref="D95:D96" si="22">E95+F95</f>
        <v>148937.5</v>
      </c>
      <c r="E95" s="40">
        <v>99788.1</v>
      </c>
      <c r="F95" s="40">
        <v>49149.4</v>
      </c>
      <c r="G95" s="40">
        <v>0</v>
      </c>
      <c r="H95" s="40">
        <v>0</v>
      </c>
      <c r="I95" s="10"/>
    </row>
    <row r="96" spans="1:9" s="5" customFormat="1" ht="15" outlineLevel="1" x14ac:dyDescent="0.25">
      <c r="A96" s="56"/>
      <c r="B96" s="56"/>
      <c r="C96" s="11">
        <v>2023</v>
      </c>
      <c r="D96" s="40">
        <f t="shared" si="22"/>
        <v>148937.5</v>
      </c>
      <c r="E96" s="40">
        <v>99788.1</v>
      </c>
      <c r="F96" s="40">
        <v>49149.4</v>
      </c>
      <c r="G96" s="40">
        <v>0</v>
      </c>
      <c r="H96" s="40">
        <v>0</v>
      </c>
      <c r="I96" s="10"/>
    </row>
    <row r="97" spans="1:9" s="5" customFormat="1" ht="15" outlineLevel="1" x14ac:dyDescent="0.25">
      <c r="A97" s="49"/>
      <c r="B97" s="49"/>
      <c r="C97" s="11">
        <v>2024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10"/>
    </row>
    <row r="98" spans="1:9" s="5" customFormat="1" ht="15" outlineLevel="1" x14ac:dyDescent="0.25">
      <c r="A98" s="19" t="s">
        <v>11</v>
      </c>
      <c r="B98" s="19"/>
      <c r="C98" s="20"/>
      <c r="D98" s="40">
        <f>SUM(D93:D97)</f>
        <v>581155.19999999995</v>
      </c>
      <c r="E98" s="40">
        <f t="shared" ref="E98:F98" si="23">SUM(E93:E97)</f>
        <v>389373.9</v>
      </c>
      <c r="F98" s="40">
        <f t="shared" si="23"/>
        <v>191781.3</v>
      </c>
      <c r="G98" s="40"/>
      <c r="H98" s="40"/>
      <c r="I98" s="10"/>
    </row>
    <row r="99" spans="1:9" s="5" customFormat="1" ht="18.75" customHeight="1" outlineLevel="1" x14ac:dyDescent="0.25">
      <c r="A99" s="47" t="s">
        <v>19</v>
      </c>
      <c r="B99" s="47" t="s">
        <v>6</v>
      </c>
      <c r="C99" s="11">
        <v>2018</v>
      </c>
      <c r="D99" s="40">
        <f>E99+F99+G99+H99</f>
        <v>5460636.4300000006</v>
      </c>
      <c r="E99" s="40">
        <f>E107+E115+E137+E152+E160+E168+E176</f>
        <v>144115.5</v>
      </c>
      <c r="F99" s="40">
        <f>F107+F115+F137+F152+F160+F168+F176+5125.8</f>
        <v>5316520.9300000006</v>
      </c>
      <c r="G99" s="40">
        <f>G107+G115+G137+G152+G160+G168+G176</f>
        <v>0</v>
      </c>
      <c r="H99" s="40">
        <f>H107+H115+H137+H152+H160+H168+H176</f>
        <v>0</v>
      </c>
      <c r="I99" s="4"/>
    </row>
    <row r="100" spans="1:9" s="5" customFormat="1" ht="15" outlineLevel="1" x14ac:dyDescent="0.25">
      <c r="A100" s="47"/>
      <c r="B100" s="47"/>
      <c r="C100" s="11">
        <v>2019</v>
      </c>
      <c r="D100" s="40">
        <f>E100+F100+G100+H100</f>
        <v>5822506.9199999999</v>
      </c>
      <c r="E100" s="40">
        <f t="shared" ref="E100:H105" si="24">E108+E116+E138+E153+E161+E169+E177+E184</f>
        <v>238624.09999999998</v>
      </c>
      <c r="F100" s="40">
        <f t="shared" si="24"/>
        <v>5583882.8200000003</v>
      </c>
      <c r="G100" s="40">
        <f t="shared" si="24"/>
        <v>0</v>
      </c>
      <c r="H100" s="40">
        <f t="shared" si="24"/>
        <v>0</v>
      </c>
      <c r="I100" s="4"/>
    </row>
    <row r="101" spans="1:9" s="5" customFormat="1" ht="20.25" customHeight="1" outlineLevel="1" x14ac:dyDescent="0.25">
      <c r="A101" s="47"/>
      <c r="B101" s="47"/>
      <c r="C101" s="11">
        <v>2020</v>
      </c>
      <c r="D101" s="40">
        <f t="shared" ref="D101:D105" si="25">E101+F101+G101+H101</f>
        <v>7740619.9999999991</v>
      </c>
      <c r="E101" s="40">
        <f t="shared" si="24"/>
        <v>1580456.5</v>
      </c>
      <c r="F101" s="40">
        <f t="shared" si="24"/>
        <v>6160163.4999999991</v>
      </c>
      <c r="G101" s="40">
        <f t="shared" si="24"/>
        <v>0</v>
      </c>
      <c r="H101" s="40">
        <f t="shared" si="24"/>
        <v>0</v>
      </c>
      <c r="I101" s="4"/>
    </row>
    <row r="102" spans="1:9" s="5" customFormat="1" ht="15" outlineLevel="1" x14ac:dyDescent="0.25">
      <c r="A102" s="47"/>
      <c r="B102" s="47"/>
      <c r="C102" s="11">
        <v>2021</v>
      </c>
      <c r="D102" s="40">
        <f t="shared" si="25"/>
        <v>6030455.0900000008</v>
      </c>
      <c r="E102" s="40">
        <f t="shared" si="24"/>
        <v>148843.20000000001</v>
      </c>
      <c r="F102" s="40">
        <f t="shared" si="24"/>
        <v>5881611.8900000006</v>
      </c>
      <c r="G102" s="40">
        <f t="shared" si="24"/>
        <v>0</v>
      </c>
      <c r="H102" s="40">
        <f t="shared" si="24"/>
        <v>0</v>
      </c>
      <c r="I102" s="4"/>
    </row>
    <row r="103" spans="1:9" s="5" customFormat="1" ht="15" outlineLevel="1" x14ac:dyDescent="0.25">
      <c r="A103" s="47"/>
      <c r="B103" s="47"/>
      <c r="C103" s="11">
        <v>2022</v>
      </c>
      <c r="D103" s="40">
        <f t="shared" si="25"/>
        <v>5967536.209999999</v>
      </c>
      <c r="E103" s="40">
        <f t="shared" si="24"/>
        <v>149314</v>
      </c>
      <c r="F103" s="40">
        <f t="shared" si="24"/>
        <v>5818222.209999999</v>
      </c>
      <c r="G103" s="40">
        <f t="shared" si="24"/>
        <v>0</v>
      </c>
      <c r="H103" s="40">
        <f t="shared" si="24"/>
        <v>0</v>
      </c>
      <c r="I103" s="4"/>
    </row>
    <row r="104" spans="1:9" s="5" customFormat="1" ht="15" outlineLevel="1" x14ac:dyDescent="0.25">
      <c r="A104" s="47"/>
      <c r="B104" s="47"/>
      <c r="C104" s="11">
        <v>2023</v>
      </c>
      <c r="D104" s="40">
        <f t="shared" si="25"/>
        <v>6182615.1200000001</v>
      </c>
      <c r="E104" s="40">
        <f t="shared" si="24"/>
        <v>143076.80000000002</v>
      </c>
      <c r="F104" s="40">
        <f t="shared" si="24"/>
        <v>6039538.3200000003</v>
      </c>
      <c r="G104" s="40">
        <f t="shared" si="24"/>
        <v>0</v>
      </c>
      <c r="H104" s="40">
        <f t="shared" si="24"/>
        <v>0</v>
      </c>
      <c r="I104" s="4"/>
    </row>
    <row r="105" spans="1:9" s="5" customFormat="1" ht="15" outlineLevel="1" x14ac:dyDescent="0.25">
      <c r="A105" s="47"/>
      <c r="B105" s="47"/>
      <c r="C105" s="11">
        <v>2024</v>
      </c>
      <c r="D105" s="40">
        <f t="shared" si="25"/>
        <v>6112676.6895999992</v>
      </c>
      <c r="E105" s="40">
        <f t="shared" si="24"/>
        <v>0</v>
      </c>
      <c r="F105" s="40">
        <f t="shared" si="24"/>
        <v>6112676.6895999992</v>
      </c>
      <c r="G105" s="40">
        <f t="shared" si="24"/>
        <v>0</v>
      </c>
      <c r="H105" s="40">
        <f t="shared" si="24"/>
        <v>0</v>
      </c>
      <c r="I105" s="4"/>
    </row>
    <row r="106" spans="1:9" s="5" customFormat="1" ht="15" customHeight="1" x14ac:dyDescent="0.25">
      <c r="A106" s="12" t="s">
        <v>17</v>
      </c>
      <c r="B106" s="12"/>
      <c r="C106" s="11"/>
      <c r="D106" s="40">
        <f>D99+D100+D101+D102+D103+D104+D105</f>
        <v>43317046.459599994</v>
      </c>
      <c r="E106" s="40">
        <f t="shared" ref="E106:F106" si="26">E99+E100+E101+E102+E103+E104+E105</f>
        <v>2404430.1</v>
      </c>
      <c r="F106" s="40">
        <f t="shared" si="26"/>
        <v>40912616.3596</v>
      </c>
      <c r="G106" s="40"/>
      <c r="H106" s="40"/>
      <c r="I106" s="4"/>
    </row>
    <row r="107" spans="1:9" s="5" customFormat="1" ht="15" x14ac:dyDescent="0.25">
      <c r="A107" s="47" t="s">
        <v>43</v>
      </c>
      <c r="B107" s="47" t="s">
        <v>6</v>
      </c>
      <c r="C107" s="11">
        <v>2018</v>
      </c>
      <c r="D107" s="40">
        <v>3704960.34</v>
      </c>
      <c r="E107" s="40">
        <v>0</v>
      </c>
      <c r="F107" s="40">
        <v>3704960.34</v>
      </c>
      <c r="G107" s="40">
        <v>0</v>
      </c>
      <c r="H107" s="40">
        <v>0</v>
      </c>
      <c r="I107" s="4"/>
    </row>
    <row r="108" spans="1:9" s="5" customFormat="1" ht="15" x14ac:dyDescent="0.25">
      <c r="A108" s="47"/>
      <c r="B108" s="47"/>
      <c r="C108" s="11">
        <v>2019</v>
      </c>
      <c r="D108" s="40">
        <v>3809028.95</v>
      </c>
      <c r="E108" s="40">
        <v>0</v>
      </c>
      <c r="F108" s="40">
        <v>3809028.95</v>
      </c>
      <c r="G108" s="40">
        <v>0</v>
      </c>
      <c r="H108" s="40">
        <v>0</v>
      </c>
      <c r="I108" s="4"/>
    </row>
    <row r="109" spans="1:9" s="5" customFormat="1" ht="15" x14ac:dyDescent="0.25">
      <c r="A109" s="47"/>
      <c r="B109" s="47"/>
      <c r="C109" s="11">
        <v>2020</v>
      </c>
      <c r="D109" s="40">
        <f>SUM(E109:F109)</f>
        <v>6091906.5999999996</v>
      </c>
      <c r="E109" s="40">
        <v>1410464.1</v>
      </c>
      <c r="F109" s="40">
        <v>4681442.5</v>
      </c>
      <c r="G109" s="40">
        <v>0</v>
      </c>
      <c r="H109" s="40">
        <v>0</v>
      </c>
      <c r="I109" s="4"/>
    </row>
    <row r="110" spans="1:9" s="5" customFormat="1" ht="15" x14ac:dyDescent="0.25">
      <c r="A110" s="47"/>
      <c r="B110" s="47"/>
      <c r="C110" s="11">
        <v>2021</v>
      </c>
      <c r="D110" s="40">
        <v>4430304.9000000004</v>
      </c>
      <c r="E110" s="40">
        <v>0</v>
      </c>
      <c r="F110" s="40">
        <v>4430304.9000000004</v>
      </c>
      <c r="G110" s="40">
        <v>0</v>
      </c>
      <c r="H110" s="40">
        <v>0</v>
      </c>
      <c r="I110" s="4"/>
    </row>
    <row r="111" spans="1:9" s="5" customFormat="1" ht="15" x14ac:dyDescent="0.25">
      <c r="A111" s="47"/>
      <c r="B111" s="47"/>
      <c r="C111" s="11">
        <v>2022</v>
      </c>
      <c r="D111" s="40">
        <v>4317559.34</v>
      </c>
      <c r="E111" s="40">
        <v>0</v>
      </c>
      <c r="F111" s="40">
        <v>4317559.34</v>
      </c>
      <c r="G111" s="40">
        <v>0</v>
      </c>
      <c r="H111" s="40">
        <v>0</v>
      </c>
      <c r="I111" s="4"/>
    </row>
    <row r="112" spans="1:9" s="5" customFormat="1" ht="15" x14ac:dyDescent="0.25">
      <c r="A112" s="47"/>
      <c r="B112" s="47"/>
      <c r="C112" s="11">
        <v>2023</v>
      </c>
      <c r="D112" s="40">
        <v>4482141.34</v>
      </c>
      <c r="E112" s="40">
        <v>0</v>
      </c>
      <c r="F112" s="40">
        <v>4482141.34</v>
      </c>
      <c r="G112" s="40">
        <v>0</v>
      </c>
      <c r="H112" s="40">
        <v>0</v>
      </c>
      <c r="I112" s="4"/>
    </row>
    <row r="113" spans="1:9" s="5" customFormat="1" ht="15" x14ac:dyDescent="0.25">
      <c r="A113" s="47"/>
      <c r="B113" s="47"/>
      <c r="C113" s="11">
        <v>2024</v>
      </c>
      <c r="D113" s="40">
        <v>4661426.9935999997</v>
      </c>
      <c r="E113" s="40">
        <v>0</v>
      </c>
      <c r="F113" s="40">
        <v>4661426.9935999997</v>
      </c>
      <c r="G113" s="40">
        <v>0</v>
      </c>
      <c r="H113" s="40">
        <v>0</v>
      </c>
      <c r="I113" s="4"/>
    </row>
    <row r="114" spans="1:9" s="5" customFormat="1" ht="15" x14ac:dyDescent="0.25">
      <c r="A114" s="21" t="s">
        <v>11</v>
      </c>
      <c r="B114" s="21"/>
      <c r="C114" s="20"/>
      <c r="D114" s="40">
        <f>SUM(D107:D113)</f>
        <v>31497328.463599999</v>
      </c>
      <c r="E114" s="40">
        <f t="shared" ref="E114:F114" si="27">SUM(E107:E113)</f>
        <v>1410464.1</v>
      </c>
      <c r="F114" s="40">
        <f t="shared" si="27"/>
        <v>30086864.363600001</v>
      </c>
      <c r="G114" s="40">
        <f>SUM(G107:G113)</f>
        <v>0</v>
      </c>
      <c r="H114" s="40">
        <f t="shared" ref="H114" si="28">SUM(H107:H113)</f>
        <v>0</v>
      </c>
      <c r="I114" s="4"/>
    </row>
    <row r="115" spans="1:9" ht="15" outlineLevel="1" x14ac:dyDescent="0.25">
      <c r="A115" s="47" t="s">
        <v>44</v>
      </c>
      <c r="B115" s="47" t="s">
        <v>6</v>
      </c>
      <c r="C115" s="11">
        <v>2018</v>
      </c>
      <c r="D115" s="40">
        <v>28384.799999999999</v>
      </c>
      <c r="E115" s="40">
        <v>0</v>
      </c>
      <c r="F115" s="40">
        <v>28384.799999999999</v>
      </c>
      <c r="G115" s="40">
        <v>0</v>
      </c>
      <c r="H115" s="40">
        <v>0</v>
      </c>
      <c r="I115" s="2"/>
    </row>
    <row r="116" spans="1:9" ht="15" outlineLevel="1" x14ac:dyDescent="0.25">
      <c r="A116" s="47"/>
      <c r="B116" s="47"/>
      <c r="C116" s="11">
        <v>2019</v>
      </c>
      <c r="D116" s="40">
        <v>44145.3</v>
      </c>
      <c r="E116" s="40">
        <v>0</v>
      </c>
      <c r="F116" s="40">
        <v>44145.3</v>
      </c>
      <c r="G116" s="40">
        <v>0</v>
      </c>
      <c r="H116" s="40">
        <v>0</v>
      </c>
      <c r="I116" s="2"/>
    </row>
    <row r="117" spans="1:9" ht="15.75" customHeight="1" outlineLevel="1" x14ac:dyDescent="0.25">
      <c r="A117" s="47"/>
      <c r="B117" s="47"/>
      <c r="C117" s="11">
        <v>2020</v>
      </c>
      <c r="D117" s="40">
        <v>50000</v>
      </c>
      <c r="E117" s="40">
        <v>0</v>
      </c>
      <c r="F117" s="40">
        <v>50000</v>
      </c>
      <c r="G117" s="40">
        <v>0</v>
      </c>
      <c r="H117" s="40">
        <v>0</v>
      </c>
      <c r="I117" s="2"/>
    </row>
    <row r="118" spans="1:9" ht="15" outlineLevel="1" x14ac:dyDescent="0.25">
      <c r="A118" s="47"/>
      <c r="B118" s="47"/>
      <c r="C118" s="11">
        <v>2021</v>
      </c>
      <c r="D118" s="40">
        <v>55660</v>
      </c>
      <c r="E118" s="40">
        <v>0</v>
      </c>
      <c r="F118" s="40">
        <v>55660</v>
      </c>
      <c r="G118" s="40">
        <v>0</v>
      </c>
      <c r="H118" s="40">
        <v>0</v>
      </c>
      <c r="I118" s="2"/>
    </row>
    <row r="119" spans="1:9" ht="15" outlineLevel="1" x14ac:dyDescent="0.25">
      <c r="A119" s="47"/>
      <c r="B119" s="47"/>
      <c r="C119" s="11">
        <v>2022</v>
      </c>
      <c r="D119" s="40">
        <v>55660</v>
      </c>
      <c r="E119" s="40">
        <v>0</v>
      </c>
      <c r="F119" s="40">
        <v>55660</v>
      </c>
      <c r="G119" s="40">
        <v>0</v>
      </c>
      <c r="H119" s="40">
        <v>0</v>
      </c>
      <c r="I119" s="2"/>
    </row>
    <row r="120" spans="1:9" ht="15" outlineLevel="1" x14ac:dyDescent="0.25">
      <c r="A120" s="47"/>
      <c r="B120" s="47"/>
      <c r="C120" s="11">
        <v>2023</v>
      </c>
      <c r="D120" s="40">
        <v>55660</v>
      </c>
      <c r="E120" s="40">
        <v>0</v>
      </c>
      <c r="F120" s="40">
        <v>55660</v>
      </c>
      <c r="G120" s="40">
        <v>0</v>
      </c>
      <c r="H120" s="40">
        <v>0</v>
      </c>
      <c r="I120" s="2"/>
    </row>
    <row r="121" spans="1:9" ht="15" outlineLevel="1" x14ac:dyDescent="0.25">
      <c r="A121" s="47"/>
      <c r="B121" s="47"/>
      <c r="C121" s="11">
        <v>2024</v>
      </c>
      <c r="D121" s="40">
        <v>57886.400000000001</v>
      </c>
      <c r="E121" s="40">
        <v>0</v>
      </c>
      <c r="F121" s="40">
        <v>57886.400000000001</v>
      </c>
      <c r="G121" s="40">
        <v>0</v>
      </c>
      <c r="H121" s="40">
        <v>0</v>
      </c>
      <c r="I121" s="2"/>
    </row>
    <row r="122" spans="1:9" ht="15.75" hidden="1" customHeight="1" outlineLevel="1" x14ac:dyDescent="0.25">
      <c r="A122" s="47" t="s">
        <v>7</v>
      </c>
      <c r="B122" s="47" t="s">
        <v>6</v>
      </c>
      <c r="C122" s="11">
        <v>2018</v>
      </c>
      <c r="D122" s="40">
        <f t="shared" ref="D122:D135" si="29">E122+F122+G122+H122</f>
        <v>0</v>
      </c>
      <c r="E122" s="37"/>
      <c r="F122" s="37"/>
      <c r="G122" s="40"/>
      <c r="H122" s="40"/>
      <c r="I122" s="2"/>
    </row>
    <row r="123" spans="1:9" ht="15.75" hidden="1" customHeight="1" outlineLevel="1" x14ac:dyDescent="0.25">
      <c r="A123" s="47"/>
      <c r="B123" s="47"/>
      <c r="C123" s="11">
        <v>2019</v>
      </c>
      <c r="D123" s="40">
        <f t="shared" si="29"/>
        <v>0</v>
      </c>
      <c r="E123" s="37"/>
      <c r="F123" s="37"/>
      <c r="G123" s="40"/>
      <c r="H123" s="40"/>
      <c r="I123" s="2"/>
    </row>
    <row r="124" spans="1:9" ht="25.5" hidden="1" customHeight="1" outlineLevel="1" x14ac:dyDescent="0.25">
      <c r="A124" s="47"/>
      <c r="B124" s="47"/>
      <c r="C124" s="11">
        <v>2020</v>
      </c>
      <c r="D124" s="40">
        <f t="shared" si="29"/>
        <v>0</v>
      </c>
      <c r="E124" s="37"/>
      <c r="F124" s="37"/>
      <c r="G124" s="40"/>
      <c r="H124" s="40"/>
      <c r="I124" s="2"/>
    </row>
    <row r="125" spans="1:9" ht="15.75" hidden="1" customHeight="1" outlineLevel="1" x14ac:dyDescent="0.25">
      <c r="A125" s="47"/>
      <c r="B125" s="47"/>
      <c r="C125" s="11">
        <v>2021</v>
      </c>
      <c r="D125" s="40">
        <f t="shared" si="29"/>
        <v>0</v>
      </c>
      <c r="E125" s="37"/>
      <c r="F125" s="37"/>
      <c r="G125" s="40"/>
      <c r="H125" s="40"/>
      <c r="I125" s="2"/>
    </row>
    <row r="126" spans="1:9" ht="15.75" hidden="1" customHeight="1" outlineLevel="1" x14ac:dyDescent="0.25">
      <c r="A126" s="47"/>
      <c r="B126" s="47"/>
      <c r="C126" s="11">
        <v>2022</v>
      </c>
      <c r="D126" s="40">
        <f t="shared" si="29"/>
        <v>0</v>
      </c>
      <c r="E126" s="37"/>
      <c r="F126" s="37"/>
      <c r="G126" s="40"/>
      <c r="H126" s="40"/>
      <c r="I126" s="2"/>
    </row>
    <row r="127" spans="1:9" ht="15.75" hidden="1" customHeight="1" outlineLevel="1" x14ac:dyDescent="0.25">
      <c r="A127" s="47"/>
      <c r="B127" s="47"/>
      <c r="C127" s="11">
        <v>2023</v>
      </c>
      <c r="D127" s="40">
        <f t="shared" si="29"/>
        <v>0</v>
      </c>
      <c r="E127" s="37"/>
      <c r="F127" s="37"/>
      <c r="G127" s="40"/>
      <c r="H127" s="40"/>
      <c r="I127" s="2"/>
    </row>
    <row r="128" spans="1:9" ht="15.75" hidden="1" customHeight="1" outlineLevel="1" x14ac:dyDescent="0.25">
      <c r="A128" s="47"/>
      <c r="B128" s="47"/>
      <c r="C128" s="11">
        <v>2024</v>
      </c>
      <c r="D128" s="40">
        <f t="shared" si="29"/>
        <v>0</v>
      </c>
      <c r="E128" s="37"/>
      <c r="F128" s="37"/>
      <c r="G128" s="40"/>
      <c r="H128" s="40"/>
      <c r="I128" s="2"/>
    </row>
    <row r="129" spans="1:9" ht="22.5" hidden="1" customHeight="1" outlineLevel="1" x14ac:dyDescent="0.25">
      <c r="A129" s="47" t="s">
        <v>8</v>
      </c>
      <c r="B129" s="47" t="s">
        <v>6</v>
      </c>
      <c r="C129" s="11">
        <v>2018</v>
      </c>
      <c r="D129" s="40">
        <f t="shared" si="29"/>
        <v>0</v>
      </c>
      <c r="E129" s="37"/>
      <c r="F129" s="37"/>
      <c r="G129" s="40"/>
      <c r="H129" s="40"/>
      <c r="I129" s="2"/>
    </row>
    <row r="130" spans="1:9" ht="17.25" hidden="1" customHeight="1" outlineLevel="1" x14ac:dyDescent="0.25">
      <c r="A130" s="47"/>
      <c r="B130" s="47"/>
      <c r="C130" s="11">
        <v>2019</v>
      </c>
      <c r="D130" s="40">
        <f t="shared" si="29"/>
        <v>0</v>
      </c>
      <c r="E130" s="37"/>
      <c r="F130" s="37"/>
      <c r="G130" s="40"/>
      <c r="H130" s="40"/>
      <c r="I130" s="2"/>
    </row>
    <row r="131" spans="1:9" ht="25.5" hidden="1" customHeight="1" outlineLevel="1" x14ac:dyDescent="0.25">
      <c r="A131" s="47"/>
      <c r="B131" s="47"/>
      <c r="C131" s="11">
        <v>2020</v>
      </c>
      <c r="D131" s="40">
        <f t="shared" si="29"/>
        <v>0</v>
      </c>
      <c r="E131" s="37"/>
      <c r="F131" s="37"/>
      <c r="G131" s="40"/>
      <c r="H131" s="40"/>
      <c r="I131" s="2"/>
    </row>
    <row r="132" spans="1:9" ht="15.75" hidden="1" customHeight="1" outlineLevel="1" x14ac:dyDescent="0.25">
      <c r="A132" s="47"/>
      <c r="B132" s="47"/>
      <c r="C132" s="11">
        <v>2021</v>
      </c>
      <c r="D132" s="40">
        <f t="shared" si="29"/>
        <v>0</v>
      </c>
      <c r="E132" s="37"/>
      <c r="F132" s="37"/>
      <c r="G132" s="40"/>
      <c r="H132" s="40"/>
      <c r="I132" s="2"/>
    </row>
    <row r="133" spans="1:9" ht="15.75" hidden="1" customHeight="1" outlineLevel="1" x14ac:dyDescent="0.25">
      <c r="A133" s="47"/>
      <c r="B133" s="47"/>
      <c r="C133" s="11">
        <v>2022</v>
      </c>
      <c r="D133" s="40">
        <f t="shared" si="29"/>
        <v>0</v>
      </c>
      <c r="E133" s="37"/>
      <c r="F133" s="37"/>
      <c r="G133" s="40"/>
      <c r="H133" s="40"/>
      <c r="I133" s="2"/>
    </row>
    <row r="134" spans="1:9" ht="15.75" hidden="1" customHeight="1" outlineLevel="1" x14ac:dyDescent="0.25">
      <c r="A134" s="47"/>
      <c r="B134" s="47"/>
      <c r="C134" s="11">
        <v>2023</v>
      </c>
      <c r="D134" s="40">
        <f t="shared" si="29"/>
        <v>0</v>
      </c>
      <c r="E134" s="37"/>
      <c r="F134" s="37"/>
      <c r="G134" s="40"/>
      <c r="H134" s="40"/>
      <c r="I134" s="2"/>
    </row>
    <row r="135" spans="1:9" ht="15.75" hidden="1" customHeight="1" outlineLevel="1" x14ac:dyDescent="0.25">
      <c r="A135" s="47"/>
      <c r="B135" s="47"/>
      <c r="C135" s="11">
        <v>2024</v>
      </c>
      <c r="D135" s="40">
        <f t="shared" si="29"/>
        <v>0</v>
      </c>
      <c r="E135" s="37"/>
      <c r="F135" s="37"/>
      <c r="G135" s="40"/>
      <c r="H135" s="40"/>
      <c r="I135" s="2"/>
    </row>
    <row r="136" spans="1:9" ht="15.75" customHeight="1" outlineLevel="1" x14ac:dyDescent="0.25">
      <c r="A136" s="21" t="s">
        <v>11</v>
      </c>
      <c r="B136" s="21"/>
      <c r="C136" s="20"/>
      <c r="D136" s="40">
        <f>SUM(D115:D121)</f>
        <v>347396.5</v>
      </c>
      <c r="E136" s="40">
        <f t="shared" ref="E136:H136" si="30">SUM(E115:E121)</f>
        <v>0</v>
      </c>
      <c r="F136" s="40">
        <f t="shared" si="30"/>
        <v>347396.5</v>
      </c>
      <c r="G136" s="40">
        <f t="shared" si="30"/>
        <v>0</v>
      </c>
      <c r="H136" s="40">
        <f t="shared" si="30"/>
        <v>0</v>
      </c>
      <c r="I136" s="2"/>
    </row>
    <row r="137" spans="1:9" ht="15.75" customHeight="1" outlineLevel="1" x14ac:dyDescent="0.25">
      <c r="A137" s="47" t="s">
        <v>45</v>
      </c>
      <c r="B137" s="47" t="s">
        <v>6</v>
      </c>
      <c r="C137" s="11">
        <v>2018</v>
      </c>
      <c r="D137" s="40">
        <v>850196.82</v>
      </c>
      <c r="E137" s="40">
        <v>139709</v>
      </c>
      <c r="F137" s="40">
        <v>710487.82</v>
      </c>
      <c r="G137" s="40">
        <v>0</v>
      </c>
      <c r="H137" s="40">
        <v>0</v>
      </c>
      <c r="I137" s="2"/>
    </row>
    <row r="138" spans="1:9" ht="15" outlineLevel="1" x14ac:dyDescent="0.25">
      <c r="A138" s="47"/>
      <c r="B138" s="47"/>
      <c r="C138" s="11">
        <v>2019</v>
      </c>
      <c r="D138" s="40">
        <v>851554.2</v>
      </c>
      <c r="E138" s="40">
        <v>136482.29999999999</v>
      </c>
      <c r="F138" s="40">
        <v>715071.9</v>
      </c>
      <c r="G138" s="40">
        <v>0</v>
      </c>
      <c r="H138" s="40">
        <v>0</v>
      </c>
      <c r="I138" s="2"/>
    </row>
    <row r="139" spans="1:9" ht="15.75" customHeight="1" outlineLevel="1" x14ac:dyDescent="0.25">
      <c r="A139" s="47"/>
      <c r="B139" s="47"/>
      <c r="C139" s="11">
        <v>2020</v>
      </c>
      <c r="D139" s="40">
        <v>792849.4</v>
      </c>
      <c r="E139" s="40">
        <v>96736.8</v>
      </c>
      <c r="F139" s="40">
        <v>696112.6</v>
      </c>
      <c r="G139" s="40">
        <v>0</v>
      </c>
      <c r="H139" s="40">
        <v>0</v>
      </c>
      <c r="I139" s="2"/>
    </row>
    <row r="140" spans="1:9" ht="15" outlineLevel="1" x14ac:dyDescent="0.25">
      <c r="A140" s="47"/>
      <c r="B140" s="47"/>
      <c r="C140" s="11">
        <v>2021</v>
      </c>
      <c r="D140" s="40">
        <f>E140+F140</f>
        <v>815854.95</v>
      </c>
      <c r="E140" s="40">
        <v>97963.199999999997</v>
      </c>
      <c r="F140" s="40">
        <v>717891.75</v>
      </c>
      <c r="G140" s="40">
        <v>0</v>
      </c>
      <c r="H140" s="40">
        <v>0</v>
      </c>
      <c r="I140" s="2"/>
    </row>
    <row r="141" spans="1:9" ht="15" outlineLevel="1" x14ac:dyDescent="0.25">
      <c r="A141" s="47"/>
      <c r="B141" s="47"/>
      <c r="C141" s="11">
        <v>2022</v>
      </c>
      <c r="D141" s="40">
        <f>E141+F141</f>
        <v>845122.5</v>
      </c>
      <c r="E141" s="40">
        <v>99235.1</v>
      </c>
      <c r="F141" s="40">
        <v>745887.4</v>
      </c>
      <c r="G141" s="40">
        <v>0</v>
      </c>
      <c r="H141" s="40">
        <v>0</v>
      </c>
      <c r="I141" s="2"/>
    </row>
    <row r="142" spans="1:9" ht="15" outlineLevel="1" x14ac:dyDescent="0.25">
      <c r="A142" s="47"/>
      <c r="B142" s="47"/>
      <c r="C142" s="11">
        <v>2023</v>
      </c>
      <c r="D142" s="40">
        <f>E142+F142</f>
        <v>874238</v>
      </c>
      <c r="E142" s="40">
        <v>99235.1</v>
      </c>
      <c r="F142" s="40">
        <v>775002.9</v>
      </c>
      <c r="G142" s="40">
        <v>0</v>
      </c>
      <c r="H142" s="40">
        <v>0</v>
      </c>
      <c r="I142" s="2"/>
    </row>
    <row r="143" spans="1:9" ht="15" outlineLevel="1" x14ac:dyDescent="0.25">
      <c r="A143" s="47"/>
      <c r="B143" s="47"/>
      <c r="C143" s="11">
        <v>2024</v>
      </c>
      <c r="D143" s="40">
        <v>806003.01600000006</v>
      </c>
      <c r="E143" s="40">
        <v>0</v>
      </c>
      <c r="F143" s="40">
        <v>806003.01600000006</v>
      </c>
      <c r="G143" s="40">
        <v>0</v>
      </c>
      <c r="H143" s="40">
        <v>0</v>
      </c>
      <c r="I143" s="2"/>
    </row>
    <row r="144" spans="1:9" ht="15" hidden="1" customHeight="1" x14ac:dyDescent="0.25">
      <c r="A144" s="47" t="s">
        <v>14</v>
      </c>
      <c r="B144" s="47" t="s">
        <v>6</v>
      </c>
      <c r="C144" s="11">
        <v>2018</v>
      </c>
      <c r="D144" s="40">
        <f t="shared" ref="D144:D150" si="31">E144+F144+G144+H144</f>
        <v>0</v>
      </c>
      <c r="E144" s="37"/>
      <c r="F144" s="37"/>
      <c r="G144" s="37"/>
      <c r="H144" s="37"/>
      <c r="I144" s="2"/>
    </row>
    <row r="145" spans="1:9" ht="15.75" hidden="1" customHeight="1" x14ac:dyDescent="0.25">
      <c r="A145" s="47"/>
      <c r="B145" s="47"/>
      <c r="C145" s="11">
        <v>2019</v>
      </c>
      <c r="D145" s="40">
        <f t="shared" si="31"/>
        <v>0</v>
      </c>
      <c r="E145" s="37"/>
      <c r="F145" s="37"/>
      <c r="G145" s="37"/>
      <c r="H145" s="37"/>
      <c r="I145" s="2"/>
    </row>
    <row r="146" spans="1:9" ht="15" hidden="1" customHeight="1" x14ac:dyDescent="0.25">
      <c r="A146" s="47"/>
      <c r="B146" s="47"/>
      <c r="C146" s="11">
        <v>2020</v>
      </c>
      <c r="D146" s="40">
        <f t="shared" si="31"/>
        <v>0</v>
      </c>
      <c r="E146" s="37"/>
      <c r="F146" s="37"/>
      <c r="G146" s="37"/>
      <c r="H146" s="37"/>
      <c r="I146" s="2"/>
    </row>
    <row r="147" spans="1:9" ht="15" hidden="1" customHeight="1" x14ac:dyDescent="0.25">
      <c r="A147" s="47"/>
      <c r="B147" s="47"/>
      <c r="C147" s="11">
        <v>2021</v>
      </c>
      <c r="D147" s="40">
        <f t="shared" si="31"/>
        <v>0</v>
      </c>
      <c r="E147" s="37"/>
      <c r="F147" s="37"/>
      <c r="G147" s="37"/>
      <c r="H147" s="37"/>
      <c r="I147" s="2"/>
    </row>
    <row r="148" spans="1:9" ht="15" hidden="1" customHeight="1" x14ac:dyDescent="0.25">
      <c r="A148" s="47"/>
      <c r="B148" s="47"/>
      <c r="C148" s="11">
        <v>2022</v>
      </c>
      <c r="D148" s="40">
        <f t="shared" si="31"/>
        <v>0</v>
      </c>
      <c r="E148" s="37"/>
      <c r="F148" s="37"/>
      <c r="G148" s="37"/>
      <c r="H148" s="37"/>
      <c r="I148" s="2"/>
    </row>
    <row r="149" spans="1:9" ht="15" hidden="1" customHeight="1" x14ac:dyDescent="0.25">
      <c r="A149" s="47"/>
      <c r="B149" s="47"/>
      <c r="C149" s="11">
        <v>2023</v>
      </c>
      <c r="D149" s="40">
        <f t="shared" si="31"/>
        <v>0</v>
      </c>
      <c r="E149" s="37"/>
      <c r="F149" s="37"/>
      <c r="G149" s="37"/>
      <c r="H149" s="37"/>
      <c r="I149" s="2"/>
    </row>
    <row r="150" spans="1:9" ht="15" hidden="1" customHeight="1" x14ac:dyDescent="0.25">
      <c r="A150" s="47"/>
      <c r="B150" s="47"/>
      <c r="C150" s="11">
        <v>2024</v>
      </c>
      <c r="D150" s="40">
        <f t="shared" si="31"/>
        <v>0</v>
      </c>
      <c r="E150" s="37"/>
      <c r="F150" s="37"/>
      <c r="G150" s="37"/>
      <c r="H150" s="37"/>
      <c r="I150" s="2"/>
    </row>
    <row r="151" spans="1:9" ht="15" customHeight="1" x14ac:dyDescent="0.25">
      <c r="A151" s="21" t="s">
        <v>11</v>
      </c>
      <c r="B151" s="21"/>
      <c r="C151" s="20"/>
      <c r="D151" s="40">
        <f>SUM(D137:D143)</f>
        <v>5835818.8859999999</v>
      </c>
      <c r="E151" s="40">
        <f t="shared" ref="E151:H151" si="32">SUM(E137:E143)</f>
        <v>669361.5</v>
      </c>
      <c r="F151" s="40">
        <f t="shared" si="32"/>
        <v>5166457.3859999999</v>
      </c>
      <c r="G151" s="40">
        <f t="shared" si="32"/>
        <v>0</v>
      </c>
      <c r="H151" s="40">
        <f t="shared" si="32"/>
        <v>0</v>
      </c>
      <c r="I151" s="2"/>
    </row>
    <row r="152" spans="1:9" ht="15.75" customHeight="1" outlineLevel="1" x14ac:dyDescent="0.25">
      <c r="A152" s="47" t="s">
        <v>46</v>
      </c>
      <c r="B152" s="47" t="s">
        <v>6</v>
      </c>
      <c r="C152" s="11">
        <v>2018</v>
      </c>
      <c r="D152" s="40">
        <v>8992.9</v>
      </c>
      <c r="E152" s="42">
        <v>4406.5</v>
      </c>
      <c r="F152" s="40">
        <v>4586.3999999999996</v>
      </c>
      <c r="G152" s="37"/>
      <c r="H152" s="37"/>
      <c r="I152" s="2"/>
    </row>
    <row r="153" spans="1:9" ht="15.75" outlineLevel="1" x14ac:dyDescent="0.25">
      <c r="A153" s="47"/>
      <c r="B153" s="47"/>
      <c r="C153" s="11">
        <v>2019</v>
      </c>
      <c r="D153" s="40">
        <v>8992.9000000000015</v>
      </c>
      <c r="E153" s="42">
        <v>2311.8000000000002</v>
      </c>
      <c r="F153" s="40">
        <v>6681.1</v>
      </c>
      <c r="G153" s="37"/>
      <c r="H153" s="37"/>
      <c r="I153" s="2"/>
    </row>
    <row r="154" spans="1:9" ht="15.75" customHeight="1" outlineLevel="1" x14ac:dyDescent="0.25">
      <c r="A154" s="47"/>
      <c r="B154" s="47"/>
      <c r="C154" s="11">
        <v>2020</v>
      </c>
      <c r="D154" s="40">
        <v>10214.299999999999</v>
      </c>
      <c r="E154" s="42">
        <v>3533.2</v>
      </c>
      <c r="F154" s="40">
        <v>6681.1</v>
      </c>
      <c r="G154" s="37"/>
      <c r="H154" s="37"/>
      <c r="I154" s="2"/>
    </row>
    <row r="155" spans="1:9" ht="15.75" outlineLevel="1" x14ac:dyDescent="0.25">
      <c r="A155" s="47"/>
      <c r="B155" s="47"/>
      <c r="C155" s="11">
        <v>2021</v>
      </c>
      <c r="D155" s="40">
        <f>E155+F155</f>
        <v>7722.4000000000005</v>
      </c>
      <c r="E155" s="42">
        <v>1041.3</v>
      </c>
      <c r="F155" s="40">
        <v>6681.1</v>
      </c>
      <c r="G155" s="37"/>
      <c r="H155" s="37"/>
      <c r="I155" s="2"/>
    </row>
    <row r="156" spans="1:9" ht="15.75" outlineLevel="1" x14ac:dyDescent="0.25">
      <c r="A156" s="47"/>
      <c r="B156" s="47"/>
      <c r="C156" s="11">
        <v>2022</v>
      </c>
      <c r="D156" s="40">
        <f t="shared" ref="D156:D157" si="33">E156+F156</f>
        <v>7722.4000000000005</v>
      </c>
      <c r="E156" s="42">
        <v>1041.3</v>
      </c>
      <c r="F156" s="40">
        <v>6681.1</v>
      </c>
      <c r="G156" s="37"/>
      <c r="H156" s="37"/>
      <c r="I156" s="2"/>
    </row>
    <row r="157" spans="1:9" ht="15.75" outlineLevel="1" x14ac:dyDescent="0.25">
      <c r="A157" s="47"/>
      <c r="B157" s="47"/>
      <c r="C157" s="11">
        <v>2023</v>
      </c>
      <c r="D157" s="40">
        <f t="shared" si="33"/>
        <v>7722.4000000000005</v>
      </c>
      <c r="E157" s="42">
        <v>1041.3</v>
      </c>
      <c r="F157" s="40">
        <v>6681.1</v>
      </c>
      <c r="G157" s="37"/>
      <c r="H157" s="37"/>
      <c r="I157" s="2"/>
    </row>
    <row r="158" spans="1:9" ht="15.75" outlineLevel="1" x14ac:dyDescent="0.25">
      <c r="A158" s="47"/>
      <c r="B158" s="47"/>
      <c r="C158" s="11">
        <v>2024</v>
      </c>
      <c r="D158" s="40">
        <v>6948.344000000001</v>
      </c>
      <c r="E158" s="42"/>
      <c r="F158" s="40">
        <v>6948.344000000001</v>
      </c>
      <c r="G158" s="37"/>
      <c r="H158" s="37"/>
      <c r="I158" s="2"/>
    </row>
    <row r="159" spans="1:9" ht="15" outlineLevel="1" x14ac:dyDescent="0.25">
      <c r="A159" s="21" t="s">
        <v>11</v>
      </c>
      <c r="B159" s="21"/>
      <c r="C159" s="20"/>
      <c r="D159" s="40">
        <f>SUM(D152:D158)</f>
        <v>58315.644</v>
      </c>
      <c r="E159" s="40">
        <f t="shared" ref="E159:H159" si="34">SUM(E152:E158)</f>
        <v>13375.399999999998</v>
      </c>
      <c r="F159" s="40">
        <f t="shared" si="34"/>
        <v>44940.243999999992</v>
      </c>
      <c r="G159" s="40">
        <f t="shared" si="34"/>
        <v>0</v>
      </c>
      <c r="H159" s="40">
        <f t="shared" si="34"/>
        <v>0</v>
      </c>
      <c r="I159" s="2"/>
    </row>
    <row r="160" spans="1:9" ht="15" outlineLevel="1" x14ac:dyDescent="0.25">
      <c r="A160" s="47" t="s">
        <v>47</v>
      </c>
      <c r="B160" s="47" t="s">
        <v>6</v>
      </c>
      <c r="C160" s="11">
        <v>2018</v>
      </c>
      <c r="D160" s="40">
        <v>19275</v>
      </c>
      <c r="E160" s="40">
        <v>0</v>
      </c>
      <c r="F160" s="40">
        <v>19275</v>
      </c>
      <c r="G160" s="40">
        <v>0</v>
      </c>
      <c r="H160" s="40">
        <v>0</v>
      </c>
      <c r="I160" s="2"/>
    </row>
    <row r="161" spans="1:9" ht="15" outlineLevel="1" x14ac:dyDescent="0.25">
      <c r="A161" s="47"/>
      <c r="B161" s="47"/>
      <c r="C161" s="11">
        <v>2019</v>
      </c>
      <c r="D161" s="40">
        <v>19775</v>
      </c>
      <c r="E161" s="40">
        <v>0</v>
      </c>
      <c r="F161" s="40">
        <v>19775</v>
      </c>
      <c r="G161" s="40">
        <v>0</v>
      </c>
      <c r="H161" s="40">
        <v>0</v>
      </c>
      <c r="I161" s="2"/>
    </row>
    <row r="162" spans="1:9" ht="14.25" customHeight="1" outlineLevel="1" x14ac:dyDescent="0.25">
      <c r="A162" s="47"/>
      <c r="B162" s="47"/>
      <c r="C162" s="11">
        <v>2020</v>
      </c>
      <c r="D162" s="40">
        <v>19600</v>
      </c>
      <c r="E162" s="40">
        <v>0</v>
      </c>
      <c r="F162" s="40">
        <v>19600</v>
      </c>
      <c r="G162" s="40">
        <v>0</v>
      </c>
      <c r="H162" s="40">
        <v>0</v>
      </c>
      <c r="I162" s="2"/>
    </row>
    <row r="163" spans="1:9" ht="15" outlineLevel="1" x14ac:dyDescent="0.25">
      <c r="A163" s="47"/>
      <c r="B163" s="47"/>
      <c r="C163" s="11">
        <v>2021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2"/>
    </row>
    <row r="164" spans="1:9" ht="15" outlineLevel="1" x14ac:dyDescent="0.25">
      <c r="A164" s="47"/>
      <c r="B164" s="47"/>
      <c r="C164" s="11">
        <v>2022</v>
      </c>
      <c r="D164" s="40">
        <v>0</v>
      </c>
      <c r="E164" s="40">
        <v>0</v>
      </c>
      <c r="F164" s="40">
        <v>0</v>
      </c>
      <c r="G164" s="40">
        <v>0</v>
      </c>
      <c r="H164" s="40">
        <v>0</v>
      </c>
      <c r="I164" s="2"/>
    </row>
    <row r="165" spans="1:9" ht="15" outlineLevel="1" x14ac:dyDescent="0.25">
      <c r="A165" s="47"/>
      <c r="B165" s="47"/>
      <c r="C165" s="11">
        <v>2023</v>
      </c>
      <c r="D165" s="40">
        <v>0</v>
      </c>
      <c r="E165" s="40">
        <v>0</v>
      </c>
      <c r="F165" s="40">
        <v>0</v>
      </c>
      <c r="G165" s="40">
        <v>0</v>
      </c>
      <c r="H165" s="40">
        <v>0</v>
      </c>
      <c r="I165" s="2"/>
    </row>
    <row r="166" spans="1:9" ht="15" outlineLevel="1" x14ac:dyDescent="0.25">
      <c r="A166" s="47"/>
      <c r="B166" s="47"/>
      <c r="C166" s="11">
        <v>2024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2"/>
    </row>
    <row r="167" spans="1:9" ht="15" outlineLevel="1" x14ac:dyDescent="0.25">
      <c r="A167" s="21" t="s">
        <v>11</v>
      </c>
      <c r="B167" s="21"/>
      <c r="C167" s="20"/>
      <c r="D167" s="40">
        <f>SUM(D160:D166)</f>
        <v>58650</v>
      </c>
      <c r="E167" s="40">
        <f t="shared" ref="E167:F167" si="35">SUM(E160:E166)</f>
        <v>0</v>
      </c>
      <c r="F167" s="40">
        <f t="shared" si="35"/>
        <v>58650</v>
      </c>
      <c r="G167" s="40"/>
      <c r="H167" s="40"/>
      <c r="I167" s="2"/>
    </row>
    <row r="168" spans="1:9" ht="15" customHeight="1" x14ac:dyDescent="0.25">
      <c r="A168" s="47" t="s">
        <v>48</v>
      </c>
      <c r="B168" s="47" t="s">
        <v>51</v>
      </c>
      <c r="C168" s="11">
        <v>2018</v>
      </c>
      <c r="D168" s="40">
        <v>483040.15</v>
      </c>
      <c r="E168" s="40">
        <v>0</v>
      </c>
      <c r="F168" s="40">
        <v>483040.15</v>
      </c>
      <c r="G168" s="40">
        <v>0</v>
      </c>
      <c r="H168" s="40">
        <v>0</v>
      </c>
      <c r="I168" s="2"/>
    </row>
    <row r="169" spans="1:9" ht="15" x14ac:dyDescent="0.25">
      <c r="A169" s="47"/>
      <c r="B169" s="47"/>
      <c r="C169" s="11">
        <v>2019</v>
      </c>
      <c r="D169" s="40">
        <v>488768.39999999997</v>
      </c>
      <c r="E169" s="40">
        <v>0</v>
      </c>
      <c r="F169" s="40">
        <v>488768.39999999997</v>
      </c>
      <c r="G169" s="40">
        <v>0</v>
      </c>
      <c r="H169" s="40">
        <v>0</v>
      </c>
      <c r="I169" s="2"/>
    </row>
    <row r="170" spans="1:9" ht="15" customHeight="1" x14ac:dyDescent="0.25">
      <c r="A170" s="47"/>
      <c r="B170" s="47"/>
      <c r="C170" s="11">
        <v>2020</v>
      </c>
      <c r="D170" s="40">
        <f>F170</f>
        <v>168393</v>
      </c>
      <c r="E170" s="40">
        <v>0</v>
      </c>
      <c r="F170" s="40">
        <v>168393</v>
      </c>
      <c r="G170" s="40">
        <v>0</v>
      </c>
      <c r="H170" s="40">
        <v>0</v>
      </c>
      <c r="I170" s="2"/>
    </row>
    <row r="171" spans="1:9" ht="15" customHeight="1" x14ac:dyDescent="0.25">
      <c r="A171" s="47"/>
      <c r="B171" s="47"/>
      <c r="C171" s="11">
        <v>2021</v>
      </c>
      <c r="D171" s="40">
        <v>116226.04000000001</v>
      </c>
      <c r="E171" s="40">
        <v>0</v>
      </c>
      <c r="F171" s="40">
        <v>116226.04000000001</v>
      </c>
      <c r="G171" s="40">
        <v>0</v>
      </c>
      <c r="H171" s="40">
        <v>0</v>
      </c>
      <c r="I171" s="2"/>
    </row>
    <row r="172" spans="1:9" ht="15" customHeight="1" x14ac:dyDescent="0.25">
      <c r="A172" s="47"/>
      <c r="B172" s="47"/>
      <c r="C172" s="11">
        <v>2022</v>
      </c>
      <c r="D172" s="40">
        <v>118216.76999999999</v>
      </c>
      <c r="E172" s="40">
        <v>0</v>
      </c>
      <c r="F172" s="40">
        <v>118216.76999999999</v>
      </c>
      <c r="G172" s="40">
        <v>0</v>
      </c>
      <c r="H172" s="40">
        <v>0</v>
      </c>
      <c r="I172" s="2"/>
    </row>
    <row r="173" spans="1:9" ht="15" customHeight="1" x14ac:dyDescent="0.25">
      <c r="A173" s="47"/>
      <c r="B173" s="47"/>
      <c r="C173" s="11">
        <v>2023</v>
      </c>
      <c r="D173" s="40">
        <v>120287.08</v>
      </c>
      <c r="E173" s="40">
        <v>0</v>
      </c>
      <c r="F173" s="40">
        <v>120287.08</v>
      </c>
      <c r="G173" s="40">
        <v>0</v>
      </c>
      <c r="H173" s="40">
        <v>0</v>
      </c>
      <c r="I173" s="2"/>
    </row>
    <row r="174" spans="1:9" ht="15" customHeight="1" x14ac:dyDescent="0.25">
      <c r="A174" s="47"/>
      <c r="B174" s="47"/>
      <c r="C174" s="11">
        <v>2024</v>
      </c>
      <c r="D174" s="40">
        <v>58240</v>
      </c>
      <c r="E174" s="40">
        <v>0</v>
      </c>
      <c r="F174" s="40">
        <v>58240</v>
      </c>
      <c r="G174" s="40">
        <v>0</v>
      </c>
      <c r="H174" s="40">
        <v>0</v>
      </c>
      <c r="I174" s="2"/>
    </row>
    <row r="175" spans="1:9" ht="15" customHeight="1" x14ac:dyDescent="0.25">
      <c r="A175" s="21" t="s">
        <v>11</v>
      </c>
      <c r="B175" s="21"/>
      <c r="C175" s="20"/>
      <c r="D175" s="40">
        <f>SUM(D168:D174)</f>
        <v>1553171.4400000002</v>
      </c>
      <c r="E175" s="40">
        <f t="shared" ref="E175:H175" si="36">SUM(E168:E174)</f>
        <v>0</v>
      </c>
      <c r="F175" s="40">
        <f t="shared" si="36"/>
        <v>1553171.4400000002</v>
      </c>
      <c r="G175" s="40">
        <f t="shared" si="36"/>
        <v>0</v>
      </c>
      <c r="H175" s="40">
        <f t="shared" si="36"/>
        <v>0</v>
      </c>
      <c r="I175" s="2"/>
    </row>
    <row r="176" spans="1:9" ht="15.75" customHeight="1" outlineLevel="1" x14ac:dyDescent="0.25">
      <c r="A176" s="47" t="s">
        <v>49</v>
      </c>
      <c r="B176" s="47" t="s">
        <v>6</v>
      </c>
      <c r="C176" s="11">
        <v>2018</v>
      </c>
      <c r="D176" s="40">
        <v>360660.62</v>
      </c>
      <c r="E176" s="42">
        <v>0</v>
      </c>
      <c r="F176" s="40">
        <v>360660.62</v>
      </c>
      <c r="G176" s="42">
        <v>0</v>
      </c>
      <c r="H176" s="42">
        <v>0</v>
      </c>
      <c r="I176" s="2"/>
    </row>
    <row r="177" spans="1:9" ht="15" outlineLevel="1" x14ac:dyDescent="0.25">
      <c r="A177" s="47"/>
      <c r="B177" s="47"/>
      <c r="C177" s="11">
        <v>2019</v>
      </c>
      <c r="D177" s="40">
        <v>451242.17</v>
      </c>
      <c r="E177" s="42">
        <v>0</v>
      </c>
      <c r="F177" s="40">
        <v>451242.17</v>
      </c>
      <c r="G177" s="42">
        <v>0</v>
      </c>
      <c r="H177" s="42">
        <v>0</v>
      </c>
      <c r="I177" s="2"/>
    </row>
    <row r="178" spans="1:9" ht="16.5" customHeight="1" outlineLevel="1" x14ac:dyDescent="0.25">
      <c r="A178" s="47"/>
      <c r="B178" s="47"/>
      <c r="C178" s="11">
        <v>2020</v>
      </c>
      <c r="D178" s="40">
        <v>462178.80000000005</v>
      </c>
      <c r="E178" s="42">
        <v>0</v>
      </c>
      <c r="F178" s="40">
        <v>462178.80000000005</v>
      </c>
      <c r="G178" s="42">
        <v>0</v>
      </c>
      <c r="H178" s="42">
        <v>0</v>
      </c>
      <c r="I178" s="2"/>
    </row>
    <row r="179" spans="1:9" ht="15" outlineLevel="1" x14ac:dyDescent="0.25">
      <c r="A179" s="47"/>
      <c r="B179" s="47"/>
      <c r="C179" s="11">
        <v>2021</v>
      </c>
      <c r="D179" s="40">
        <v>464208.89999999997</v>
      </c>
      <c r="E179" s="42">
        <v>0</v>
      </c>
      <c r="F179" s="40">
        <v>464208.89999999997</v>
      </c>
      <c r="G179" s="42">
        <v>0</v>
      </c>
      <c r="H179" s="42">
        <v>0</v>
      </c>
      <c r="I179" s="2"/>
    </row>
    <row r="180" spans="1:9" ht="15" outlineLevel="1" x14ac:dyDescent="0.25">
      <c r="A180" s="47"/>
      <c r="B180" s="47"/>
      <c r="C180" s="11">
        <v>2022</v>
      </c>
      <c r="D180" s="40">
        <v>482777.29999999993</v>
      </c>
      <c r="E180" s="42">
        <v>0</v>
      </c>
      <c r="F180" s="40">
        <v>482777.29999999993</v>
      </c>
      <c r="G180" s="42">
        <v>0</v>
      </c>
      <c r="H180" s="42">
        <v>0</v>
      </c>
      <c r="I180" s="2"/>
    </row>
    <row r="181" spans="1:9" ht="15" outlineLevel="1" x14ac:dyDescent="0.25">
      <c r="A181" s="47"/>
      <c r="B181" s="47"/>
      <c r="C181" s="11">
        <v>2023</v>
      </c>
      <c r="D181" s="40">
        <v>502088.39999999997</v>
      </c>
      <c r="E181" s="42">
        <v>0</v>
      </c>
      <c r="F181" s="40">
        <v>502088.39999999997</v>
      </c>
      <c r="G181" s="42">
        <v>0</v>
      </c>
      <c r="H181" s="42">
        <v>0</v>
      </c>
      <c r="I181" s="2"/>
    </row>
    <row r="182" spans="1:9" ht="15" outlineLevel="1" x14ac:dyDescent="0.25">
      <c r="A182" s="47"/>
      <c r="B182" s="47"/>
      <c r="C182" s="11">
        <v>2024</v>
      </c>
      <c r="D182" s="40">
        <v>522171.93599999999</v>
      </c>
      <c r="E182" s="42">
        <v>0</v>
      </c>
      <c r="F182" s="40">
        <v>522171.93599999999</v>
      </c>
      <c r="G182" s="42">
        <v>0</v>
      </c>
      <c r="H182" s="42">
        <v>0</v>
      </c>
      <c r="I182" s="2"/>
    </row>
    <row r="183" spans="1:9" ht="15" outlineLevel="1" x14ac:dyDescent="0.25">
      <c r="A183" s="29" t="s">
        <v>11</v>
      </c>
      <c r="B183" s="29"/>
      <c r="C183" s="20"/>
      <c r="D183" s="40">
        <f>SUM(D176:D182)</f>
        <v>3245328.1260000002</v>
      </c>
      <c r="E183" s="40">
        <f t="shared" ref="E183:H183" si="37">SUM(E176:E182)</f>
        <v>0</v>
      </c>
      <c r="F183" s="40">
        <f t="shared" si="37"/>
        <v>3245328.1260000002</v>
      </c>
      <c r="G183" s="40">
        <f t="shared" si="37"/>
        <v>0</v>
      </c>
      <c r="H183" s="40">
        <f t="shared" si="37"/>
        <v>0</v>
      </c>
      <c r="I183" s="2"/>
    </row>
    <row r="184" spans="1:9" ht="15.75" customHeight="1" outlineLevel="1" x14ac:dyDescent="0.25">
      <c r="A184" s="47" t="s">
        <v>50</v>
      </c>
      <c r="B184" s="47" t="s">
        <v>6</v>
      </c>
      <c r="C184" s="11">
        <v>2019</v>
      </c>
      <c r="D184" s="40">
        <v>149000</v>
      </c>
      <c r="E184" s="40">
        <v>99830</v>
      </c>
      <c r="F184" s="40">
        <v>49170</v>
      </c>
      <c r="G184" s="40">
        <v>0</v>
      </c>
      <c r="H184" s="40">
        <v>0</v>
      </c>
      <c r="I184" s="2"/>
    </row>
    <row r="185" spans="1:9" ht="16.5" customHeight="1" outlineLevel="1" x14ac:dyDescent="0.25">
      <c r="A185" s="47"/>
      <c r="B185" s="47"/>
      <c r="C185" s="11">
        <v>2020</v>
      </c>
      <c r="D185" s="40">
        <v>145477.9</v>
      </c>
      <c r="E185" s="40">
        <v>69722.399999999994</v>
      </c>
      <c r="F185" s="40">
        <v>75755.5</v>
      </c>
      <c r="G185" s="40">
        <v>0</v>
      </c>
      <c r="H185" s="40">
        <v>0</v>
      </c>
      <c r="I185" s="2"/>
    </row>
    <row r="186" spans="1:9" ht="15.75" customHeight="1" outlineLevel="1" x14ac:dyDescent="0.25">
      <c r="A186" s="47"/>
      <c r="B186" s="47"/>
      <c r="C186" s="11">
        <v>2021</v>
      </c>
      <c r="D186" s="40">
        <f t="shared" ref="D186:D187" si="38">E186+F186</f>
        <v>140477.9</v>
      </c>
      <c r="E186" s="40">
        <v>49838.7</v>
      </c>
      <c r="F186" s="40">
        <v>90639.2</v>
      </c>
      <c r="G186" s="40">
        <v>0</v>
      </c>
      <c r="H186" s="40">
        <v>0</v>
      </c>
      <c r="I186" s="2"/>
    </row>
    <row r="187" spans="1:9" ht="15.75" customHeight="1" outlineLevel="1" x14ac:dyDescent="0.25">
      <c r="A187" s="47"/>
      <c r="B187" s="47"/>
      <c r="C187" s="11">
        <v>2022</v>
      </c>
      <c r="D187" s="40">
        <f t="shared" si="38"/>
        <v>140477.9</v>
      </c>
      <c r="E187" s="40">
        <v>49037.599999999999</v>
      </c>
      <c r="F187" s="40">
        <v>91440.3</v>
      </c>
      <c r="G187" s="40">
        <v>0</v>
      </c>
      <c r="H187" s="40">
        <v>0</v>
      </c>
      <c r="I187" s="2"/>
    </row>
    <row r="188" spans="1:9" ht="15.75" customHeight="1" outlineLevel="1" x14ac:dyDescent="0.25">
      <c r="A188" s="47"/>
      <c r="B188" s="47"/>
      <c r="C188" s="11">
        <v>2023</v>
      </c>
      <c r="D188" s="40">
        <f>E188+F188</f>
        <v>140477.9</v>
      </c>
      <c r="E188" s="40">
        <v>42800.4</v>
      </c>
      <c r="F188" s="40">
        <v>97677.5</v>
      </c>
      <c r="G188" s="40">
        <v>0</v>
      </c>
      <c r="H188" s="40">
        <v>0</v>
      </c>
      <c r="I188" s="2"/>
    </row>
    <row r="189" spans="1:9" ht="15.75" customHeight="1" outlineLevel="1" x14ac:dyDescent="0.25">
      <c r="A189" s="47"/>
      <c r="B189" s="47"/>
      <c r="C189" s="11">
        <v>2024</v>
      </c>
      <c r="D189" s="40">
        <v>0</v>
      </c>
      <c r="E189" s="40">
        <v>0</v>
      </c>
      <c r="F189" s="40">
        <v>0</v>
      </c>
      <c r="G189" s="40">
        <v>0</v>
      </c>
      <c r="H189" s="40">
        <v>0</v>
      </c>
      <c r="I189" s="2"/>
    </row>
    <row r="190" spans="1:9" ht="15.75" customHeight="1" outlineLevel="1" x14ac:dyDescent="0.25">
      <c r="A190" s="21" t="s">
        <v>11</v>
      </c>
      <c r="B190" s="21"/>
      <c r="C190" s="20"/>
      <c r="D190" s="40">
        <f>SUM(D184:D189)</f>
        <v>715911.60000000009</v>
      </c>
      <c r="E190" s="40">
        <f t="shared" ref="E190:H190" si="39">SUM(E184:E189)</f>
        <v>311229.09999999998</v>
      </c>
      <c r="F190" s="40">
        <f t="shared" si="39"/>
        <v>404682.5</v>
      </c>
      <c r="G190" s="40">
        <f t="shared" si="39"/>
        <v>0</v>
      </c>
      <c r="H190" s="40">
        <f t="shared" si="39"/>
        <v>0</v>
      </c>
      <c r="I190" s="2"/>
    </row>
    <row r="191" spans="1:9" ht="15.75" customHeight="1" outlineLevel="1" x14ac:dyDescent="0.25">
      <c r="A191" s="47" t="s">
        <v>15</v>
      </c>
      <c r="B191" s="47" t="s">
        <v>6</v>
      </c>
      <c r="C191" s="11">
        <v>2018</v>
      </c>
      <c r="D191" s="40">
        <f>E191+F191+G191+H191</f>
        <v>462385.02</v>
      </c>
      <c r="E191" s="40">
        <f>E199+E207</f>
        <v>107310</v>
      </c>
      <c r="F191" s="40">
        <f>F199+F207</f>
        <v>355075.02</v>
      </c>
      <c r="G191" s="40">
        <f>G199+G207</f>
        <v>0</v>
      </c>
      <c r="H191" s="40">
        <f>H199+H207</f>
        <v>0</v>
      </c>
      <c r="I191" s="2"/>
    </row>
    <row r="192" spans="1:9" s="8" customFormat="1" ht="15.75" customHeight="1" outlineLevel="1" x14ac:dyDescent="0.25">
      <c r="A192" s="47"/>
      <c r="B192" s="47"/>
      <c r="C192" s="11">
        <v>2019</v>
      </c>
      <c r="D192" s="40">
        <f t="shared" ref="D192:D197" si="40">E192+F192+G192+H192</f>
        <v>643489.94999999995</v>
      </c>
      <c r="E192" s="40">
        <f>E208+E266+E316+E325+E339</f>
        <v>181940</v>
      </c>
      <c r="F192" s="40">
        <f>F200+F208+F266+F316+F323+F325+F339</f>
        <v>461549.95</v>
      </c>
      <c r="G192" s="40">
        <f t="shared" ref="G192:H194" si="41">G208+G266+G316+G325+G339</f>
        <v>0</v>
      </c>
      <c r="H192" s="40">
        <f t="shared" si="41"/>
        <v>0</v>
      </c>
      <c r="I192" s="7"/>
    </row>
    <row r="193" spans="1:9" s="8" customFormat="1" ht="15.75" customHeight="1" outlineLevel="1" x14ac:dyDescent="0.25">
      <c r="A193" s="47"/>
      <c r="B193" s="47"/>
      <c r="C193" s="11">
        <v>2020</v>
      </c>
      <c r="D193" s="40">
        <f t="shared" si="40"/>
        <v>1177899.2</v>
      </c>
      <c r="E193" s="40">
        <f>E209+E267+E317+E326+E340</f>
        <v>362844.8</v>
      </c>
      <c r="F193" s="40">
        <f>F201+F209+F267+F317+F326+F340</f>
        <v>815054.4</v>
      </c>
      <c r="G193" s="40">
        <f t="shared" si="41"/>
        <v>0</v>
      </c>
      <c r="H193" s="40">
        <f t="shared" si="41"/>
        <v>0</v>
      </c>
      <c r="I193" s="7"/>
    </row>
    <row r="194" spans="1:9" s="8" customFormat="1" ht="15.75" customHeight="1" outlineLevel="1" x14ac:dyDescent="0.25">
      <c r="A194" s="47"/>
      <c r="B194" s="47"/>
      <c r="C194" s="11">
        <v>2021</v>
      </c>
      <c r="D194" s="40">
        <f t="shared" si="40"/>
        <v>806872</v>
      </c>
      <c r="E194" s="40">
        <f>E210+E268+E318+E327+E341</f>
        <v>186300.3</v>
      </c>
      <c r="F194" s="40">
        <f>F202+F210+F268+F318+F327+F341</f>
        <v>620571.69999999995</v>
      </c>
      <c r="G194" s="40">
        <f t="shared" si="41"/>
        <v>0</v>
      </c>
      <c r="H194" s="40">
        <f t="shared" si="41"/>
        <v>0</v>
      </c>
      <c r="I194" s="7"/>
    </row>
    <row r="195" spans="1:9" s="8" customFormat="1" ht="15.75" customHeight="1" outlineLevel="1" x14ac:dyDescent="0.25">
      <c r="A195" s="47"/>
      <c r="B195" s="47"/>
      <c r="C195" s="11">
        <v>2022</v>
      </c>
      <c r="D195" s="40">
        <f>E195+F195+G195+H195</f>
        <v>654358.19999999995</v>
      </c>
      <c r="E195" s="40">
        <f>E269+E319+E328+E342+E211+E203</f>
        <v>201029.7</v>
      </c>
      <c r="F195" s="40">
        <f>F203+F211+F328</f>
        <v>453328.5</v>
      </c>
      <c r="G195" s="40">
        <f t="shared" ref="G195:H197" si="42">G269+G319+G328+G342</f>
        <v>0</v>
      </c>
      <c r="H195" s="40">
        <f t="shared" si="42"/>
        <v>0</v>
      </c>
      <c r="I195" s="7"/>
    </row>
    <row r="196" spans="1:9" s="8" customFormat="1" ht="15.75" customHeight="1" outlineLevel="1" x14ac:dyDescent="0.25">
      <c r="A196" s="47"/>
      <c r="B196" s="47"/>
      <c r="C196" s="11">
        <v>2023</v>
      </c>
      <c r="D196" s="40">
        <f t="shared" si="40"/>
        <v>617741.80000000005</v>
      </c>
      <c r="E196" s="40">
        <f>E270+E320+E329+E343+E212</f>
        <v>176909.7</v>
      </c>
      <c r="F196" s="40">
        <f>F204+F212+F329</f>
        <v>440832.1</v>
      </c>
      <c r="G196" s="40">
        <f t="shared" si="42"/>
        <v>0</v>
      </c>
      <c r="H196" s="40">
        <f t="shared" si="42"/>
        <v>0</v>
      </c>
      <c r="I196" s="7"/>
    </row>
    <row r="197" spans="1:9" s="8" customFormat="1" ht="15.75" customHeight="1" outlineLevel="1" x14ac:dyDescent="0.25">
      <c r="A197" s="47"/>
      <c r="B197" s="47"/>
      <c r="C197" s="11">
        <v>2024</v>
      </c>
      <c r="D197" s="40">
        <f t="shared" si="40"/>
        <v>480532.73</v>
      </c>
      <c r="E197" s="40">
        <f>E271+E321+E330+E344</f>
        <v>0</v>
      </c>
      <c r="F197" s="40">
        <v>480532.73</v>
      </c>
      <c r="G197" s="40">
        <f t="shared" si="42"/>
        <v>0</v>
      </c>
      <c r="H197" s="40">
        <f t="shared" si="42"/>
        <v>0</v>
      </c>
      <c r="I197" s="7"/>
    </row>
    <row r="198" spans="1:9" ht="15" customHeight="1" x14ac:dyDescent="0.25">
      <c r="A198" s="12" t="s">
        <v>17</v>
      </c>
      <c r="B198" s="12"/>
      <c r="C198" s="11"/>
      <c r="D198" s="40">
        <f>D191+D192+D193+D194+D195+D196+D197</f>
        <v>4843278.9000000004</v>
      </c>
      <c r="E198" s="40">
        <f>E191+E192+E193+E194+E195+E196+E197</f>
        <v>1216334.5</v>
      </c>
      <c r="F198" s="40">
        <f t="shared" ref="F198:H198" si="43">F191+F192+F193+F194+F195+F196+F197</f>
        <v>3626944.4000000004</v>
      </c>
      <c r="G198" s="40">
        <f t="shared" si="43"/>
        <v>0</v>
      </c>
      <c r="H198" s="40">
        <f t="shared" si="43"/>
        <v>0</v>
      </c>
      <c r="I198" s="2"/>
    </row>
    <row r="199" spans="1:9" ht="15" x14ac:dyDescent="0.25">
      <c r="A199" s="47" t="s">
        <v>52</v>
      </c>
      <c r="B199" s="47" t="s">
        <v>6</v>
      </c>
      <c r="C199" s="11">
        <v>2018</v>
      </c>
      <c r="D199" s="40">
        <v>1160</v>
      </c>
      <c r="E199" s="40">
        <v>0</v>
      </c>
      <c r="F199" s="40">
        <v>1160</v>
      </c>
      <c r="G199" s="40">
        <v>0</v>
      </c>
      <c r="H199" s="40">
        <v>0</v>
      </c>
      <c r="I199" s="2"/>
    </row>
    <row r="200" spans="1:9" ht="15" x14ac:dyDescent="0.25">
      <c r="A200" s="47"/>
      <c r="B200" s="47"/>
      <c r="C200" s="11">
        <v>2019</v>
      </c>
      <c r="D200" s="40">
        <v>1660</v>
      </c>
      <c r="E200" s="40">
        <v>0</v>
      </c>
      <c r="F200" s="40">
        <v>1660</v>
      </c>
      <c r="G200" s="40">
        <v>0</v>
      </c>
      <c r="H200" s="40">
        <v>0</v>
      </c>
      <c r="I200" s="2"/>
    </row>
    <row r="201" spans="1:9" ht="15" x14ac:dyDescent="0.25">
      <c r="A201" s="47"/>
      <c r="B201" s="47"/>
      <c r="C201" s="11">
        <v>2020</v>
      </c>
      <c r="D201" s="40">
        <v>595</v>
      </c>
      <c r="E201" s="40">
        <v>0</v>
      </c>
      <c r="F201" s="40">
        <v>595</v>
      </c>
      <c r="G201" s="40">
        <v>0</v>
      </c>
      <c r="H201" s="40">
        <v>0</v>
      </c>
      <c r="I201" s="2"/>
    </row>
    <row r="202" spans="1:9" ht="15" x14ac:dyDescent="0.25">
      <c r="A202" s="47"/>
      <c r="B202" s="47"/>
      <c r="C202" s="11">
        <v>2021</v>
      </c>
      <c r="D202" s="40">
        <v>2485</v>
      </c>
      <c r="E202" s="40">
        <v>0</v>
      </c>
      <c r="F202" s="40">
        <v>2485</v>
      </c>
      <c r="G202" s="40">
        <v>0</v>
      </c>
      <c r="H202" s="40">
        <v>0</v>
      </c>
      <c r="I202" s="2"/>
    </row>
    <row r="203" spans="1:9" ht="15" x14ac:dyDescent="0.25">
      <c r="A203" s="47"/>
      <c r="B203" s="47"/>
      <c r="C203" s="11">
        <v>2022</v>
      </c>
      <c r="D203" s="40">
        <v>2485</v>
      </c>
      <c r="E203" s="40">
        <v>0</v>
      </c>
      <c r="F203" s="40">
        <v>2485</v>
      </c>
      <c r="G203" s="40">
        <v>0</v>
      </c>
      <c r="H203" s="40">
        <v>0</v>
      </c>
      <c r="I203" s="2"/>
    </row>
    <row r="204" spans="1:9" ht="15" x14ac:dyDescent="0.25">
      <c r="A204" s="47"/>
      <c r="B204" s="47"/>
      <c r="C204" s="11">
        <v>2023</v>
      </c>
      <c r="D204" s="40">
        <v>2585</v>
      </c>
      <c r="E204" s="40">
        <v>0</v>
      </c>
      <c r="F204" s="40">
        <v>2585</v>
      </c>
      <c r="G204" s="40">
        <v>0</v>
      </c>
      <c r="H204" s="40">
        <v>0</v>
      </c>
      <c r="I204" s="2"/>
    </row>
    <row r="205" spans="1:9" ht="15" x14ac:dyDescent="0.25">
      <c r="A205" s="47"/>
      <c r="B205" s="47"/>
      <c r="C205" s="11">
        <v>2024</v>
      </c>
      <c r="D205" s="40">
        <v>2688.4</v>
      </c>
      <c r="E205" s="40">
        <v>0</v>
      </c>
      <c r="F205" s="40">
        <v>2688.4</v>
      </c>
      <c r="G205" s="40">
        <v>0</v>
      </c>
      <c r="H205" s="40">
        <v>0</v>
      </c>
      <c r="I205" s="2"/>
    </row>
    <row r="206" spans="1:9" ht="15" x14ac:dyDescent="0.25">
      <c r="A206" s="21" t="s">
        <v>11</v>
      </c>
      <c r="B206" s="21"/>
      <c r="C206" s="20"/>
      <c r="D206" s="40">
        <f>SUM(D199:D205)</f>
        <v>13658.4</v>
      </c>
      <c r="E206" s="40">
        <f t="shared" ref="E206:H206" si="44">SUM(E199:E205)</f>
        <v>0</v>
      </c>
      <c r="F206" s="40">
        <f t="shared" si="44"/>
        <v>13658.4</v>
      </c>
      <c r="G206" s="40">
        <f t="shared" si="44"/>
        <v>0</v>
      </c>
      <c r="H206" s="40">
        <f t="shared" si="44"/>
        <v>0</v>
      </c>
      <c r="I206" s="2"/>
    </row>
    <row r="207" spans="1:9" ht="15" x14ac:dyDescent="0.25">
      <c r="A207" s="47" t="s">
        <v>53</v>
      </c>
      <c r="B207" s="47" t="s">
        <v>6</v>
      </c>
      <c r="C207" s="11">
        <v>2018</v>
      </c>
      <c r="D207" s="40">
        <v>461225.02</v>
      </c>
      <c r="E207" s="40">
        <v>107310</v>
      </c>
      <c r="F207" s="40">
        <v>353915.02</v>
      </c>
      <c r="G207" s="40">
        <v>0</v>
      </c>
      <c r="H207" s="40">
        <v>0</v>
      </c>
      <c r="I207" s="2"/>
    </row>
    <row r="208" spans="1:9" ht="15" x14ac:dyDescent="0.25">
      <c r="A208" s="47"/>
      <c r="B208" s="47"/>
      <c r="C208" s="11">
        <v>2019</v>
      </c>
      <c r="D208" s="40">
        <v>483501.45</v>
      </c>
      <c r="E208" s="40">
        <v>106575</v>
      </c>
      <c r="F208" s="40">
        <v>376926.45</v>
      </c>
      <c r="G208" s="40">
        <v>0</v>
      </c>
      <c r="H208" s="40">
        <v>0</v>
      </c>
      <c r="I208" s="2"/>
    </row>
    <row r="209" spans="1:9" ht="15" x14ac:dyDescent="0.25">
      <c r="A209" s="47"/>
      <c r="B209" s="47"/>
      <c r="C209" s="11">
        <v>2020</v>
      </c>
      <c r="D209" s="40">
        <f>SUM(E209:F209)</f>
        <v>559670</v>
      </c>
      <c r="E209" s="40">
        <v>129360</v>
      </c>
      <c r="F209" s="40">
        <v>430310</v>
      </c>
      <c r="G209" s="40">
        <v>0</v>
      </c>
      <c r="H209" s="40">
        <v>0</v>
      </c>
      <c r="I209" s="2"/>
    </row>
    <row r="210" spans="1:9" ht="15" x14ac:dyDescent="0.25">
      <c r="A210" s="47"/>
      <c r="B210" s="47"/>
      <c r="C210" s="11">
        <v>2021</v>
      </c>
      <c r="D210" s="40">
        <f>E210+F210</f>
        <v>542105</v>
      </c>
      <c r="E210" s="40">
        <v>122255</v>
      </c>
      <c r="F210" s="40">
        <v>419850</v>
      </c>
      <c r="G210" s="40">
        <v>0</v>
      </c>
      <c r="H210" s="40">
        <v>0</v>
      </c>
      <c r="I210" s="2"/>
    </row>
    <row r="211" spans="1:9" ht="15" x14ac:dyDescent="0.25">
      <c r="A211" s="47"/>
      <c r="B211" s="47"/>
      <c r="C211" s="11">
        <v>2022</v>
      </c>
      <c r="D211" s="40">
        <f t="shared" ref="D211:D212" si="45">E211+F211</f>
        <v>540605</v>
      </c>
      <c r="E211" s="40">
        <v>126480</v>
      </c>
      <c r="F211" s="40">
        <v>414125</v>
      </c>
      <c r="G211" s="40">
        <v>0</v>
      </c>
      <c r="H211" s="40">
        <v>0</v>
      </c>
      <c r="I211" s="2"/>
    </row>
    <row r="212" spans="1:9" ht="15" x14ac:dyDescent="0.25">
      <c r="A212" s="47"/>
      <c r="B212" s="47"/>
      <c r="C212" s="11">
        <v>2023</v>
      </c>
      <c r="D212" s="40">
        <f t="shared" si="45"/>
        <v>537605</v>
      </c>
      <c r="E212" s="40">
        <v>124950</v>
      </c>
      <c r="F212" s="40">
        <v>412655</v>
      </c>
      <c r="G212" s="40">
        <v>0</v>
      </c>
      <c r="H212" s="40">
        <v>0</v>
      </c>
      <c r="I212" s="2"/>
    </row>
    <row r="213" spans="1:9" ht="15" hidden="1" x14ac:dyDescent="0.25">
      <c r="A213" s="47"/>
      <c r="B213" s="47"/>
      <c r="C213" s="20"/>
      <c r="D213" s="40"/>
      <c r="E213" s="40"/>
      <c r="F213" s="40"/>
      <c r="G213" s="40"/>
      <c r="H213" s="40"/>
      <c r="I213" s="2"/>
    </row>
    <row r="214" spans="1:9" ht="15" hidden="1" x14ac:dyDescent="0.25">
      <c r="A214" s="47"/>
      <c r="B214" s="47"/>
      <c r="C214" s="20"/>
      <c r="D214" s="40"/>
      <c r="E214" s="40"/>
      <c r="F214" s="40"/>
      <c r="G214" s="40"/>
      <c r="H214" s="40"/>
      <c r="I214" s="2"/>
    </row>
    <row r="215" spans="1:9" ht="15" hidden="1" x14ac:dyDescent="0.25">
      <c r="A215" s="47"/>
      <c r="B215" s="47"/>
      <c r="C215" s="20"/>
      <c r="D215" s="40"/>
      <c r="E215" s="40"/>
      <c r="F215" s="40"/>
      <c r="G215" s="40"/>
      <c r="H215" s="40"/>
      <c r="I215" s="2"/>
    </row>
    <row r="216" spans="1:9" ht="15" hidden="1" x14ac:dyDescent="0.25">
      <c r="A216" s="47"/>
      <c r="B216" s="47"/>
      <c r="C216" s="20"/>
      <c r="D216" s="40"/>
      <c r="E216" s="40"/>
      <c r="F216" s="40"/>
      <c r="G216" s="40"/>
      <c r="H216" s="40"/>
      <c r="I216" s="2"/>
    </row>
    <row r="217" spans="1:9" ht="15" hidden="1" x14ac:dyDescent="0.25">
      <c r="A217" s="47"/>
      <c r="B217" s="47"/>
      <c r="C217" s="20"/>
      <c r="D217" s="40"/>
      <c r="E217" s="40"/>
      <c r="F217" s="40"/>
      <c r="G217" s="40"/>
      <c r="H217" s="40"/>
      <c r="I217" s="2"/>
    </row>
    <row r="218" spans="1:9" ht="15" hidden="1" x14ac:dyDescent="0.25">
      <c r="A218" s="47"/>
      <c r="B218" s="47"/>
      <c r="C218" s="20"/>
      <c r="D218" s="40"/>
      <c r="E218" s="40"/>
      <c r="F218" s="40"/>
      <c r="G218" s="40"/>
      <c r="H218" s="40"/>
      <c r="I218" s="2"/>
    </row>
    <row r="219" spans="1:9" ht="15" hidden="1" x14ac:dyDescent="0.25">
      <c r="A219" s="47"/>
      <c r="B219" s="47"/>
      <c r="C219" s="20"/>
      <c r="D219" s="40"/>
      <c r="E219" s="40"/>
      <c r="F219" s="40"/>
      <c r="G219" s="40"/>
      <c r="H219" s="40"/>
      <c r="I219" s="2"/>
    </row>
    <row r="220" spans="1:9" ht="15" hidden="1" x14ac:dyDescent="0.25">
      <c r="A220" s="47"/>
      <c r="B220" s="47"/>
      <c r="C220" s="20"/>
      <c r="D220" s="40"/>
      <c r="E220" s="40"/>
      <c r="F220" s="40"/>
      <c r="G220" s="40"/>
      <c r="H220" s="40"/>
      <c r="I220" s="2"/>
    </row>
    <row r="221" spans="1:9" ht="15" hidden="1" x14ac:dyDescent="0.25">
      <c r="A221" s="47"/>
      <c r="B221" s="47"/>
      <c r="C221" s="20"/>
      <c r="D221" s="40"/>
      <c r="E221" s="40"/>
      <c r="F221" s="40"/>
      <c r="G221" s="40"/>
      <c r="H221" s="40"/>
      <c r="I221" s="2"/>
    </row>
    <row r="222" spans="1:9" ht="15" hidden="1" x14ac:dyDescent="0.25">
      <c r="A222" s="47"/>
      <c r="B222" s="47"/>
      <c r="C222" s="20"/>
      <c r="D222" s="40"/>
      <c r="E222" s="40"/>
      <c r="F222" s="40"/>
      <c r="G222" s="40"/>
      <c r="H222" s="40"/>
      <c r="I222" s="2"/>
    </row>
    <row r="223" spans="1:9" ht="15" hidden="1" x14ac:dyDescent="0.25">
      <c r="A223" s="47"/>
      <c r="B223" s="47"/>
      <c r="C223" s="20"/>
      <c r="D223" s="40"/>
      <c r="E223" s="40"/>
      <c r="F223" s="40"/>
      <c r="G223" s="40"/>
      <c r="H223" s="40"/>
      <c r="I223" s="2"/>
    </row>
    <row r="224" spans="1:9" ht="15" hidden="1" x14ac:dyDescent="0.25">
      <c r="A224" s="47"/>
      <c r="B224" s="47"/>
      <c r="C224" s="20"/>
      <c r="D224" s="40"/>
      <c r="E224" s="40"/>
      <c r="F224" s="40"/>
      <c r="G224" s="40"/>
      <c r="H224" s="40"/>
      <c r="I224" s="2"/>
    </row>
    <row r="225" spans="1:9" ht="15" hidden="1" x14ac:dyDescent="0.25">
      <c r="A225" s="47"/>
      <c r="B225" s="47"/>
      <c r="C225" s="20"/>
      <c r="D225" s="40"/>
      <c r="E225" s="40"/>
      <c r="F225" s="40"/>
      <c r="G225" s="40"/>
      <c r="H225" s="40"/>
      <c r="I225" s="2"/>
    </row>
    <row r="226" spans="1:9" ht="15" hidden="1" x14ac:dyDescent="0.25">
      <c r="A226" s="47"/>
      <c r="B226" s="47"/>
      <c r="C226" s="20"/>
      <c r="D226" s="40"/>
      <c r="E226" s="40"/>
      <c r="F226" s="40"/>
      <c r="G226" s="40"/>
      <c r="H226" s="40"/>
      <c r="I226" s="2"/>
    </row>
    <row r="227" spans="1:9" ht="15" hidden="1" x14ac:dyDescent="0.25">
      <c r="A227" s="47"/>
      <c r="B227" s="47"/>
      <c r="C227" s="20"/>
      <c r="D227" s="40"/>
      <c r="E227" s="40"/>
      <c r="F227" s="40"/>
      <c r="G227" s="40"/>
      <c r="H227" s="40"/>
      <c r="I227" s="2"/>
    </row>
    <row r="228" spans="1:9" ht="15" hidden="1" x14ac:dyDescent="0.25">
      <c r="A228" s="47"/>
      <c r="B228" s="47"/>
      <c r="C228" s="20"/>
      <c r="D228" s="40"/>
      <c r="E228" s="40"/>
      <c r="F228" s="40"/>
      <c r="G228" s="40"/>
      <c r="H228" s="40"/>
      <c r="I228" s="2"/>
    </row>
    <row r="229" spans="1:9" ht="15" hidden="1" x14ac:dyDescent="0.25">
      <c r="A229" s="47"/>
      <c r="B229" s="47"/>
      <c r="C229" s="20"/>
      <c r="D229" s="40"/>
      <c r="E229" s="40"/>
      <c r="F229" s="40"/>
      <c r="G229" s="40"/>
      <c r="H229" s="40"/>
      <c r="I229" s="2"/>
    </row>
    <row r="230" spans="1:9" ht="15" hidden="1" x14ac:dyDescent="0.25">
      <c r="A230" s="47"/>
      <c r="B230" s="47"/>
      <c r="C230" s="20"/>
      <c r="D230" s="40"/>
      <c r="E230" s="40"/>
      <c r="F230" s="40"/>
      <c r="G230" s="40"/>
      <c r="H230" s="40"/>
      <c r="I230" s="2"/>
    </row>
    <row r="231" spans="1:9" ht="15" hidden="1" x14ac:dyDescent="0.25">
      <c r="A231" s="47"/>
      <c r="B231" s="47"/>
      <c r="C231" s="20"/>
      <c r="D231" s="40"/>
      <c r="E231" s="40"/>
      <c r="F231" s="40"/>
      <c r="G231" s="40"/>
      <c r="H231" s="40"/>
      <c r="I231" s="2"/>
    </row>
    <row r="232" spans="1:9" ht="15" hidden="1" x14ac:dyDescent="0.25">
      <c r="A232" s="47"/>
      <c r="B232" s="47"/>
      <c r="C232" s="20"/>
      <c r="D232" s="40"/>
      <c r="E232" s="40"/>
      <c r="F232" s="40"/>
      <c r="G232" s="40"/>
      <c r="H232" s="40"/>
      <c r="I232" s="2"/>
    </row>
    <row r="233" spans="1:9" ht="15" hidden="1" x14ac:dyDescent="0.25">
      <c r="A233" s="47"/>
      <c r="B233" s="47"/>
      <c r="C233" s="20"/>
      <c r="D233" s="40"/>
      <c r="E233" s="40"/>
      <c r="F233" s="40"/>
      <c r="G233" s="40"/>
      <c r="H233" s="40"/>
      <c r="I233" s="2"/>
    </row>
    <row r="234" spans="1:9" ht="15" hidden="1" x14ac:dyDescent="0.25">
      <c r="A234" s="47"/>
      <c r="B234" s="47"/>
      <c r="C234" s="20"/>
      <c r="D234" s="40"/>
      <c r="E234" s="40"/>
      <c r="F234" s="40"/>
      <c r="G234" s="40"/>
      <c r="H234" s="40"/>
      <c r="I234" s="2"/>
    </row>
    <row r="235" spans="1:9" ht="15" hidden="1" x14ac:dyDescent="0.25">
      <c r="A235" s="47"/>
      <c r="B235" s="47"/>
      <c r="C235" s="20"/>
      <c r="D235" s="40"/>
      <c r="E235" s="40"/>
      <c r="F235" s="40"/>
      <c r="G235" s="40"/>
      <c r="H235" s="40"/>
      <c r="I235" s="2"/>
    </row>
    <row r="236" spans="1:9" ht="15" hidden="1" x14ac:dyDescent="0.25">
      <c r="A236" s="47"/>
      <c r="B236" s="47"/>
      <c r="C236" s="20"/>
      <c r="D236" s="40"/>
      <c r="E236" s="40"/>
      <c r="F236" s="40"/>
      <c r="G236" s="40"/>
      <c r="H236" s="40"/>
      <c r="I236" s="2"/>
    </row>
    <row r="237" spans="1:9" ht="15" hidden="1" x14ac:dyDescent="0.25">
      <c r="A237" s="47"/>
      <c r="B237" s="47"/>
      <c r="C237" s="20"/>
      <c r="D237" s="40"/>
      <c r="E237" s="40"/>
      <c r="F237" s="40"/>
      <c r="G237" s="40"/>
      <c r="H237" s="40"/>
      <c r="I237" s="2"/>
    </row>
    <row r="238" spans="1:9" ht="15" hidden="1" x14ac:dyDescent="0.25">
      <c r="A238" s="47"/>
      <c r="B238" s="47"/>
      <c r="C238" s="20"/>
      <c r="D238" s="40"/>
      <c r="E238" s="40"/>
      <c r="F238" s="40"/>
      <c r="G238" s="40"/>
      <c r="H238" s="40"/>
      <c r="I238" s="2"/>
    </row>
    <row r="239" spans="1:9" ht="15" hidden="1" x14ac:dyDescent="0.25">
      <c r="A239" s="47"/>
      <c r="B239" s="47"/>
      <c r="C239" s="20"/>
      <c r="D239" s="40"/>
      <c r="E239" s="40"/>
      <c r="F239" s="40"/>
      <c r="G239" s="40"/>
      <c r="H239" s="40"/>
      <c r="I239" s="2"/>
    </row>
    <row r="240" spans="1:9" ht="15" hidden="1" x14ac:dyDescent="0.25">
      <c r="A240" s="47"/>
      <c r="B240" s="47"/>
      <c r="C240" s="20"/>
      <c r="D240" s="40"/>
      <c r="E240" s="40"/>
      <c r="F240" s="40"/>
      <c r="G240" s="40"/>
      <c r="H240" s="40"/>
      <c r="I240" s="2"/>
    </row>
    <row r="241" spans="1:9" ht="15" hidden="1" x14ac:dyDescent="0.25">
      <c r="A241" s="47"/>
      <c r="B241" s="47"/>
      <c r="C241" s="20"/>
      <c r="D241" s="40"/>
      <c r="E241" s="40"/>
      <c r="F241" s="40"/>
      <c r="G241" s="40"/>
      <c r="H241" s="40"/>
      <c r="I241" s="2"/>
    </row>
    <row r="242" spans="1:9" ht="15" hidden="1" x14ac:dyDescent="0.25">
      <c r="A242" s="47"/>
      <c r="B242" s="47"/>
      <c r="C242" s="20"/>
      <c r="D242" s="40"/>
      <c r="E242" s="40"/>
      <c r="F242" s="40"/>
      <c r="G242" s="40"/>
      <c r="H242" s="40"/>
      <c r="I242" s="2"/>
    </row>
    <row r="243" spans="1:9" ht="15" hidden="1" x14ac:dyDescent="0.25">
      <c r="A243" s="47"/>
      <c r="B243" s="47"/>
      <c r="C243" s="20"/>
      <c r="D243" s="40"/>
      <c r="E243" s="40"/>
      <c r="F243" s="40"/>
      <c r="G243" s="40"/>
      <c r="H243" s="40"/>
      <c r="I243" s="2"/>
    </row>
    <row r="244" spans="1:9" ht="15" hidden="1" x14ac:dyDescent="0.25">
      <c r="A244" s="47"/>
      <c r="B244" s="47"/>
      <c r="C244" s="20"/>
      <c r="D244" s="40"/>
      <c r="E244" s="40"/>
      <c r="F244" s="40"/>
      <c r="G244" s="40"/>
      <c r="H244" s="40"/>
      <c r="I244" s="2"/>
    </row>
    <row r="245" spans="1:9" ht="15" hidden="1" x14ac:dyDescent="0.25">
      <c r="A245" s="47"/>
      <c r="B245" s="47"/>
      <c r="C245" s="20"/>
      <c r="D245" s="40"/>
      <c r="E245" s="40"/>
      <c r="F245" s="40"/>
      <c r="G245" s="40"/>
      <c r="H245" s="40"/>
      <c r="I245" s="2"/>
    </row>
    <row r="246" spans="1:9" ht="15" hidden="1" x14ac:dyDescent="0.25">
      <c r="A246" s="47"/>
      <c r="B246" s="47"/>
      <c r="C246" s="20"/>
      <c r="D246" s="40"/>
      <c r="E246" s="40"/>
      <c r="F246" s="40"/>
      <c r="G246" s="40"/>
      <c r="H246" s="40"/>
      <c r="I246" s="2"/>
    </row>
    <row r="247" spans="1:9" ht="15" hidden="1" x14ac:dyDescent="0.25">
      <c r="A247" s="47"/>
      <c r="B247" s="47"/>
      <c r="C247" s="20"/>
      <c r="D247" s="40"/>
      <c r="E247" s="40"/>
      <c r="F247" s="40"/>
      <c r="G247" s="40"/>
      <c r="H247" s="40"/>
      <c r="I247" s="2"/>
    </row>
    <row r="248" spans="1:9" ht="15" hidden="1" x14ac:dyDescent="0.25">
      <c r="A248" s="47"/>
      <c r="B248" s="47"/>
      <c r="C248" s="20"/>
      <c r="D248" s="40"/>
      <c r="E248" s="40"/>
      <c r="F248" s="40"/>
      <c r="G248" s="40"/>
      <c r="H248" s="40"/>
      <c r="I248" s="2"/>
    </row>
    <row r="249" spans="1:9" ht="15" hidden="1" x14ac:dyDescent="0.25">
      <c r="A249" s="47"/>
      <c r="B249" s="47"/>
      <c r="C249" s="20"/>
      <c r="D249" s="40"/>
      <c r="E249" s="40"/>
      <c r="F249" s="40"/>
      <c r="G249" s="40"/>
      <c r="H249" s="40"/>
      <c r="I249" s="2"/>
    </row>
    <row r="250" spans="1:9" ht="15" hidden="1" x14ac:dyDescent="0.25">
      <c r="A250" s="47"/>
      <c r="B250" s="47"/>
      <c r="C250" s="20"/>
      <c r="D250" s="40"/>
      <c r="E250" s="40"/>
      <c r="F250" s="40"/>
      <c r="G250" s="40"/>
      <c r="H250" s="40"/>
      <c r="I250" s="2"/>
    </row>
    <row r="251" spans="1:9" ht="15" hidden="1" x14ac:dyDescent="0.25">
      <c r="A251" s="47"/>
      <c r="B251" s="47"/>
      <c r="C251" s="20"/>
      <c r="D251" s="40"/>
      <c r="E251" s="40"/>
      <c r="F251" s="40"/>
      <c r="G251" s="40"/>
      <c r="H251" s="40"/>
      <c r="I251" s="2"/>
    </row>
    <row r="252" spans="1:9" ht="15" hidden="1" x14ac:dyDescent="0.25">
      <c r="A252" s="47"/>
      <c r="B252" s="47"/>
      <c r="C252" s="20"/>
      <c r="D252" s="40"/>
      <c r="E252" s="40"/>
      <c r="F252" s="40"/>
      <c r="G252" s="40"/>
      <c r="H252" s="40"/>
      <c r="I252" s="2"/>
    </row>
    <row r="253" spans="1:9" ht="15" hidden="1" x14ac:dyDescent="0.25">
      <c r="A253" s="47"/>
      <c r="B253" s="47"/>
      <c r="C253" s="20"/>
      <c r="D253" s="40"/>
      <c r="E253" s="40"/>
      <c r="F253" s="40"/>
      <c r="G253" s="40"/>
      <c r="H253" s="40"/>
      <c r="I253" s="2"/>
    </row>
    <row r="254" spans="1:9" ht="15" hidden="1" x14ac:dyDescent="0.25">
      <c r="A254" s="47"/>
      <c r="B254" s="47"/>
      <c r="C254" s="20"/>
      <c r="D254" s="40"/>
      <c r="E254" s="40"/>
      <c r="F254" s="40"/>
      <c r="G254" s="40"/>
      <c r="H254" s="40"/>
      <c r="I254" s="2"/>
    </row>
    <row r="255" spans="1:9" ht="15" hidden="1" x14ac:dyDescent="0.25">
      <c r="A255" s="47"/>
      <c r="B255" s="47"/>
      <c r="C255" s="20"/>
      <c r="D255" s="40"/>
      <c r="E255" s="40"/>
      <c r="F255" s="40"/>
      <c r="G255" s="40"/>
      <c r="H255" s="40"/>
      <c r="I255" s="2"/>
    </row>
    <row r="256" spans="1:9" ht="15" hidden="1" x14ac:dyDescent="0.25">
      <c r="A256" s="47"/>
      <c r="B256" s="47"/>
      <c r="C256" s="20"/>
      <c r="D256" s="40"/>
      <c r="E256" s="40"/>
      <c r="F256" s="40"/>
      <c r="G256" s="40"/>
      <c r="H256" s="40"/>
      <c r="I256" s="2"/>
    </row>
    <row r="257" spans="1:9" ht="15" hidden="1" x14ac:dyDescent="0.25">
      <c r="A257" s="47"/>
      <c r="B257" s="47"/>
      <c r="C257" s="20"/>
      <c r="D257" s="40"/>
      <c r="E257" s="40"/>
      <c r="F257" s="40"/>
      <c r="G257" s="40"/>
      <c r="H257" s="40"/>
      <c r="I257" s="2"/>
    </row>
    <row r="258" spans="1:9" ht="15" hidden="1" x14ac:dyDescent="0.25">
      <c r="A258" s="47"/>
      <c r="B258" s="47"/>
      <c r="C258" s="20"/>
      <c r="D258" s="40"/>
      <c r="E258" s="40"/>
      <c r="F258" s="40"/>
      <c r="G258" s="40"/>
      <c r="H258" s="40"/>
      <c r="I258" s="2"/>
    </row>
    <row r="259" spans="1:9" ht="15" hidden="1" x14ac:dyDescent="0.25">
      <c r="A259" s="47"/>
      <c r="B259" s="47"/>
      <c r="C259" s="20"/>
      <c r="D259" s="40"/>
      <c r="E259" s="40"/>
      <c r="F259" s="40"/>
      <c r="G259" s="40"/>
      <c r="H259" s="40"/>
      <c r="I259" s="2"/>
    </row>
    <row r="260" spans="1:9" ht="15" hidden="1" x14ac:dyDescent="0.25">
      <c r="A260" s="47"/>
      <c r="B260" s="47"/>
      <c r="C260" s="20"/>
      <c r="D260" s="40"/>
      <c r="E260" s="40"/>
      <c r="F260" s="40"/>
      <c r="G260" s="40"/>
      <c r="H260" s="40"/>
      <c r="I260" s="2"/>
    </row>
    <row r="261" spans="1:9" ht="15" hidden="1" x14ac:dyDescent="0.25">
      <c r="A261" s="47"/>
      <c r="B261" s="47"/>
      <c r="C261" s="20"/>
      <c r="D261" s="40"/>
      <c r="E261" s="40"/>
      <c r="F261" s="40"/>
      <c r="G261" s="40"/>
      <c r="H261" s="40"/>
      <c r="I261" s="2"/>
    </row>
    <row r="262" spans="1:9" ht="15" hidden="1" x14ac:dyDescent="0.25">
      <c r="A262" s="47"/>
      <c r="B262" s="47"/>
      <c r="C262" s="20"/>
      <c r="D262" s="40"/>
      <c r="E262" s="40"/>
      <c r="F262" s="40"/>
      <c r="G262" s="40"/>
      <c r="H262" s="40"/>
      <c r="I262" s="2"/>
    </row>
    <row r="263" spans="1:9" ht="15" hidden="1" x14ac:dyDescent="0.25">
      <c r="A263" s="47"/>
      <c r="B263" s="47"/>
      <c r="C263" s="20"/>
      <c r="D263" s="40"/>
      <c r="E263" s="40"/>
      <c r="F263" s="40"/>
      <c r="G263" s="40"/>
      <c r="H263" s="40"/>
      <c r="I263" s="2"/>
    </row>
    <row r="264" spans="1:9" ht="15" hidden="1" x14ac:dyDescent="0.25">
      <c r="A264" s="47"/>
      <c r="B264" s="47"/>
      <c r="C264" s="20"/>
      <c r="D264" s="40"/>
      <c r="E264" s="40"/>
      <c r="F264" s="40"/>
      <c r="G264" s="40"/>
      <c r="H264" s="40"/>
      <c r="I264" s="2"/>
    </row>
    <row r="265" spans="1:9" ht="15" x14ac:dyDescent="0.25">
      <c r="A265" s="47"/>
      <c r="B265" s="47"/>
      <c r="C265" s="11">
        <v>2024</v>
      </c>
      <c r="D265" s="40">
        <v>304309.2</v>
      </c>
      <c r="E265" s="40">
        <v>0</v>
      </c>
      <c r="F265" s="40">
        <v>304309.2</v>
      </c>
      <c r="G265" s="40">
        <v>0</v>
      </c>
      <c r="H265" s="40">
        <v>0</v>
      </c>
      <c r="I265" s="2"/>
    </row>
    <row r="266" spans="1:9" s="5" customFormat="1" ht="15" hidden="1" customHeight="1" x14ac:dyDescent="0.25">
      <c r="A266" s="47" t="s">
        <v>23</v>
      </c>
      <c r="B266" s="47" t="s">
        <v>6</v>
      </c>
      <c r="C266" s="11">
        <v>2019</v>
      </c>
      <c r="D266" s="40">
        <f t="shared" ref="D266:D283" si="46">E266+F266+G266+H266</f>
        <v>0</v>
      </c>
      <c r="E266" s="40">
        <f t="shared" ref="E266:H271" si="47">E272+E278+E284+E290+E296+E302+E308</f>
        <v>0</v>
      </c>
      <c r="F266" s="40">
        <f t="shared" si="47"/>
        <v>0</v>
      </c>
      <c r="G266" s="40">
        <f t="shared" si="47"/>
        <v>0</v>
      </c>
      <c r="H266" s="40">
        <f t="shared" si="47"/>
        <v>0</v>
      </c>
      <c r="I266" s="46"/>
    </row>
    <row r="267" spans="1:9" s="5" customFormat="1" ht="15" hidden="1" customHeight="1" x14ac:dyDescent="0.25">
      <c r="A267" s="47"/>
      <c r="B267" s="47"/>
      <c r="C267" s="11">
        <v>2020</v>
      </c>
      <c r="D267" s="40">
        <f t="shared" si="46"/>
        <v>0</v>
      </c>
      <c r="E267" s="40">
        <f t="shared" si="47"/>
        <v>0</v>
      </c>
      <c r="F267" s="40">
        <f t="shared" si="47"/>
        <v>0</v>
      </c>
      <c r="G267" s="40">
        <f t="shared" si="47"/>
        <v>0</v>
      </c>
      <c r="H267" s="40">
        <f t="shared" si="47"/>
        <v>0</v>
      </c>
      <c r="I267" s="45"/>
    </row>
    <row r="268" spans="1:9" s="5" customFormat="1" ht="15" hidden="1" customHeight="1" x14ac:dyDescent="0.25">
      <c r="A268" s="47"/>
      <c r="B268" s="47"/>
      <c r="C268" s="11">
        <v>2021</v>
      </c>
      <c r="D268" s="40">
        <f t="shared" si="46"/>
        <v>0</v>
      </c>
      <c r="E268" s="40">
        <f t="shared" si="47"/>
        <v>0</v>
      </c>
      <c r="F268" s="40">
        <f t="shared" si="47"/>
        <v>0</v>
      </c>
      <c r="G268" s="40">
        <f t="shared" si="47"/>
        <v>0</v>
      </c>
      <c r="H268" s="40">
        <f t="shared" si="47"/>
        <v>0</v>
      </c>
      <c r="I268" s="45"/>
    </row>
    <row r="269" spans="1:9" s="5" customFormat="1" ht="15" hidden="1" customHeight="1" x14ac:dyDescent="0.25">
      <c r="A269" s="47"/>
      <c r="B269" s="47"/>
      <c r="C269" s="11">
        <v>2022</v>
      </c>
      <c r="D269" s="40">
        <f t="shared" si="46"/>
        <v>0</v>
      </c>
      <c r="E269" s="40">
        <f t="shared" si="47"/>
        <v>0</v>
      </c>
      <c r="F269" s="40">
        <f t="shared" si="47"/>
        <v>0</v>
      </c>
      <c r="G269" s="40">
        <f t="shared" si="47"/>
        <v>0</v>
      </c>
      <c r="H269" s="40">
        <f t="shared" si="47"/>
        <v>0</v>
      </c>
      <c r="I269" s="45"/>
    </row>
    <row r="270" spans="1:9" s="5" customFormat="1" ht="15" hidden="1" customHeight="1" x14ac:dyDescent="0.25">
      <c r="A270" s="47"/>
      <c r="B270" s="47"/>
      <c r="C270" s="11">
        <v>2023</v>
      </c>
      <c r="D270" s="40">
        <f t="shared" si="46"/>
        <v>0</v>
      </c>
      <c r="E270" s="40">
        <f t="shared" si="47"/>
        <v>0</v>
      </c>
      <c r="F270" s="40">
        <f t="shared" si="47"/>
        <v>0</v>
      </c>
      <c r="G270" s="40">
        <f t="shared" si="47"/>
        <v>0</v>
      </c>
      <c r="H270" s="40">
        <f t="shared" si="47"/>
        <v>0</v>
      </c>
      <c r="I270" s="45"/>
    </row>
    <row r="271" spans="1:9" s="5" customFormat="1" ht="15" hidden="1" customHeight="1" x14ac:dyDescent="0.25">
      <c r="A271" s="47"/>
      <c r="B271" s="47"/>
      <c r="C271" s="11">
        <v>2024</v>
      </c>
      <c r="D271" s="40">
        <f t="shared" si="46"/>
        <v>0</v>
      </c>
      <c r="E271" s="40">
        <f t="shared" si="47"/>
        <v>0</v>
      </c>
      <c r="F271" s="40">
        <f t="shared" si="47"/>
        <v>0</v>
      </c>
      <c r="G271" s="40">
        <f t="shared" si="47"/>
        <v>0</v>
      </c>
      <c r="H271" s="40">
        <f t="shared" si="47"/>
        <v>0</v>
      </c>
      <c r="I271" s="45"/>
    </row>
    <row r="272" spans="1:9" ht="15.75" hidden="1" customHeight="1" x14ac:dyDescent="0.25">
      <c r="A272" s="47"/>
      <c r="B272" s="47" t="s">
        <v>6</v>
      </c>
      <c r="C272" s="11">
        <v>2019</v>
      </c>
      <c r="D272" s="40">
        <f t="shared" si="46"/>
        <v>0</v>
      </c>
      <c r="E272" s="37"/>
      <c r="F272" s="40">
        <v>0</v>
      </c>
      <c r="G272" s="37"/>
      <c r="H272" s="37"/>
      <c r="I272" s="2"/>
    </row>
    <row r="273" spans="1:9" ht="15" hidden="1" customHeight="1" x14ac:dyDescent="0.25">
      <c r="A273" s="47"/>
      <c r="B273" s="47"/>
      <c r="C273" s="11">
        <v>2020</v>
      </c>
      <c r="D273" s="40">
        <f t="shared" si="46"/>
        <v>0</v>
      </c>
      <c r="E273" s="37"/>
      <c r="F273" s="40">
        <v>0</v>
      </c>
      <c r="G273" s="37"/>
      <c r="H273" s="37"/>
      <c r="I273" s="2"/>
    </row>
    <row r="274" spans="1:9" ht="15.75" hidden="1" customHeight="1" x14ac:dyDescent="0.25">
      <c r="A274" s="47"/>
      <c r="B274" s="47"/>
      <c r="C274" s="11">
        <v>2021</v>
      </c>
      <c r="D274" s="40">
        <f t="shared" si="46"/>
        <v>0</v>
      </c>
      <c r="E274" s="37"/>
      <c r="F274" s="40">
        <v>0</v>
      </c>
      <c r="G274" s="37"/>
      <c r="H274" s="37"/>
      <c r="I274" s="2"/>
    </row>
    <row r="275" spans="1:9" ht="15.75" hidden="1" customHeight="1" x14ac:dyDescent="0.25">
      <c r="A275" s="47"/>
      <c r="B275" s="47"/>
      <c r="C275" s="11">
        <v>2022</v>
      </c>
      <c r="D275" s="40">
        <f t="shared" si="46"/>
        <v>0</v>
      </c>
      <c r="E275" s="37"/>
      <c r="F275" s="40">
        <v>0</v>
      </c>
      <c r="G275" s="37"/>
      <c r="H275" s="37"/>
      <c r="I275" s="2"/>
    </row>
    <row r="276" spans="1:9" ht="15.75" hidden="1" customHeight="1" x14ac:dyDescent="0.25">
      <c r="A276" s="47"/>
      <c r="B276" s="47"/>
      <c r="C276" s="11">
        <v>2023</v>
      </c>
      <c r="D276" s="40">
        <f t="shared" si="46"/>
        <v>0</v>
      </c>
      <c r="E276" s="37"/>
      <c r="F276" s="40">
        <v>0</v>
      </c>
      <c r="G276" s="37"/>
      <c r="H276" s="37"/>
      <c r="I276" s="2"/>
    </row>
    <row r="277" spans="1:9" ht="15.75" hidden="1" customHeight="1" x14ac:dyDescent="0.25">
      <c r="A277" s="47"/>
      <c r="B277" s="47"/>
      <c r="C277" s="11">
        <v>2024</v>
      </c>
      <c r="D277" s="40">
        <f t="shared" si="46"/>
        <v>0</v>
      </c>
      <c r="E277" s="37"/>
      <c r="F277" s="40">
        <f>F276*1.04</f>
        <v>0</v>
      </c>
      <c r="G277" s="37"/>
      <c r="H277" s="37"/>
      <c r="I277" s="2"/>
    </row>
    <row r="278" spans="1:9" ht="15.75" hidden="1" customHeight="1" x14ac:dyDescent="0.25">
      <c r="A278" s="48"/>
      <c r="B278" s="48" t="s">
        <v>6</v>
      </c>
      <c r="C278" s="11">
        <v>2019</v>
      </c>
      <c r="D278" s="40">
        <f t="shared" si="46"/>
        <v>0</v>
      </c>
      <c r="E278" s="37"/>
      <c r="F278" s="40"/>
      <c r="G278" s="37"/>
      <c r="H278" s="37"/>
      <c r="I278" s="2"/>
    </row>
    <row r="279" spans="1:9" ht="60" hidden="1" customHeight="1" outlineLevel="1" x14ac:dyDescent="0.25">
      <c r="A279" s="56"/>
      <c r="B279" s="56"/>
      <c r="C279" s="11">
        <v>2020</v>
      </c>
      <c r="D279" s="40">
        <f t="shared" si="46"/>
        <v>0</v>
      </c>
      <c r="E279" s="37"/>
      <c r="F279" s="40"/>
      <c r="G279" s="37"/>
      <c r="H279" s="37"/>
      <c r="I279" s="2"/>
    </row>
    <row r="280" spans="1:9" ht="15.75" hidden="1" customHeight="1" outlineLevel="1" x14ac:dyDescent="0.25">
      <c r="A280" s="56"/>
      <c r="B280" s="56"/>
      <c r="C280" s="11">
        <v>2021</v>
      </c>
      <c r="D280" s="40">
        <f t="shared" si="46"/>
        <v>0</v>
      </c>
      <c r="E280" s="37"/>
      <c r="F280" s="40"/>
      <c r="G280" s="37"/>
      <c r="H280" s="37"/>
      <c r="I280" s="2"/>
    </row>
    <row r="281" spans="1:9" ht="15.75" hidden="1" customHeight="1" outlineLevel="1" x14ac:dyDescent="0.25">
      <c r="A281" s="56"/>
      <c r="B281" s="56"/>
      <c r="C281" s="11">
        <v>2022</v>
      </c>
      <c r="D281" s="40">
        <f t="shared" si="46"/>
        <v>0</v>
      </c>
      <c r="E281" s="37"/>
      <c r="F281" s="40"/>
      <c r="G281" s="37"/>
      <c r="H281" s="37"/>
      <c r="I281" s="2"/>
    </row>
    <row r="282" spans="1:9" ht="15.75" hidden="1" customHeight="1" outlineLevel="1" x14ac:dyDescent="0.25">
      <c r="A282" s="56"/>
      <c r="B282" s="56"/>
      <c r="C282" s="11">
        <v>2023</v>
      </c>
      <c r="D282" s="40">
        <f t="shared" si="46"/>
        <v>0</v>
      </c>
      <c r="E282" s="37"/>
      <c r="F282" s="40"/>
      <c r="G282" s="37"/>
      <c r="H282" s="37"/>
      <c r="I282" s="2"/>
    </row>
    <row r="283" spans="1:9" ht="15.75" hidden="1" customHeight="1" outlineLevel="1" x14ac:dyDescent="0.25">
      <c r="A283" s="49"/>
      <c r="B283" s="49"/>
      <c r="C283" s="11">
        <v>2024</v>
      </c>
      <c r="D283" s="40">
        <f t="shared" si="46"/>
        <v>0</v>
      </c>
      <c r="E283" s="37"/>
      <c r="F283" s="40"/>
      <c r="G283" s="37"/>
      <c r="H283" s="37"/>
      <c r="I283" s="2"/>
    </row>
    <row r="284" spans="1:9" ht="15.75" hidden="1" customHeight="1" outlineLevel="1" x14ac:dyDescent="0.25">
      <c r="A284" s="48"/>
      <c r="B284" s="48" t="s">
        <v>6</v>
      </c>
      <c r="C284" s="11">
        <v>2019</v>
      </c>
      <c r="D284" s="40"/>
      <c r="E284" s="37"/>
      <c r="F284" s="40"/>
      <c r="G284" s="37"/>
      <c r="H284" s="37"/>
      <c r="I284" s="2"/>
    </row>
    <row r="285" spans="1:9" ht="60" hidden="1" customHeight="1" outlineLevel="1" x14ac:dyDescent="0.25">
      <c r="A285" s="56"/>
      <c r="B285" s="56"/>
      <c r="C285" s="11">
        <v>2020</v>
      </c>
      <c r="D285" s="40"/>
      <c r="E285" s="37"/>
      <c r="F285" s="40"/>
      <c r="G285" s="37"/>
      <c r="H285" s="37"/>
      <c r="I285" s="2"/>
    </row>
    <row r="286" spans="1:9" ht="15.75" hidden="1" customHeight="1" outlineLevel="1" x14ac:dyDescent="0.25">
      <c r="A286" s="56"/>
      <c r="B286" s="56"/>
      <c r="C286" s="11">
        <v>2021</v>
      </c>
      <c r="D286" s="40"/>
      <c r="E286" s="37"/>
      <c r="F286" s="40"/>
      <c r="G286" s="37"/>
      <c r="H286" s="37"/>
      <c r="I286" s="2"/>
    </row>
    <row r="287" spans="1:9" ht="15.75" hidden="1" customHeight="1" outlineLevel="1" x14ac:dyDescent="0.25">
      <c r="A287" s="56"/>
      <c r="B287" s="56"/>
      <c r="C287" s="11">
        <v>2022</v>
      </c>
      <c r="D287" s="40"/>
      <c r="E287" s="37"/>
      <c r="F287" s="40"/>
      <c r="G287" s="37"/>
      <c r="H287" s="37"/>
      <c r="I287" s="2"/>
    </row>
    <row r="288" spans="1:9" ht="15.75" hidden="1" customHeight="1" outlineLevel="1" x14ac:dyDescent="0.25">
      <c r="A288" s="56"/>
      <c r="B288" s="56"/>
      <c r="C288" s="11">
        <v>2023</v>
      </c>
      <c r="D288" s="40"/>
      <c r="E288" s="37"/>
      <c r="F288" s="40"/>
      <c r="G288" s="37"/>
      <c r="H288" s="37"/>
      <c r="I288" s="2"/>
    </row>
    <row r="289" spans="1:9" ht="15.75" hidden="1" customHeight="1" outlineLevel="1" x14ac:dyDescent="0.25">
      <c r="A289" s="49"/>
      <c r="B289" s="49"/>
      <c r="C289" s="11">
        <v>2024</v>
      </c>
      <c r="D289" s="40"/>
      <c r="E289" s="37"/>
      <c r="F289" s="40"/>
      <c r="G289" s="37"/>
      <c r="H289" s="37"/>
      <c r="I289" s="2"/>
    </row>
    <row r="290" spans="1:9" ht="15.75" hidden="1" customHeight="1" outlineLevel="1" x14ac:dyDescent="0.25">
      <c r="A290" s="48"/>
      <c r="B290" s="48" t="s">
        <v>6</v>
      </c>
      <c r="C290" s="11">
        <v>2019</v>
      </c>
      <c r="D290" s="40"/>
      <c r="E290" s="37"/>
      <c r="F290" s="40"/>
      <c r="G290" s="37"/>
      <c r="H290" s="37"/>
      <c r="I290" s="2"/>
    </row>
    <row r="291" spans="1:9" ht="60" hidden="1" customHeight="1" outlineLevel="1" x14ac:dyDescent="0.25">
      <c r="A291" s="56"/>
      <c r="B291" s="56"/>
      <c r="C291" s="11">
        <v>2020</v>
      </c>
      <c r="D291" s="40"/>
      <c r="E291" s="37"/>
      <c r="F291" s="40"/>
      <c r="G291" s="37"/>
      <c r="H291" s="37"/>
      <c r="I291" s="2"/>
    </row>
    <row r="292" spans="1:9" ht="15.75" hidden="1" customHeight="1" outlineLevel="1" x14ac:dyDescent="0.25">
      <c r="A292" s="56"/>
      <c r="B292" s="56"/>
      <c r="C292" s="11">
        <v>2021</v>
      </c>
      <c r="D292" s="40"/>
      <c r="E292" s="37"/>
      <c r="F292" s="40"/>
      <c r="G292" s="37"/>
      <c r="H292" s="37"/>
      <c r="I292" s="2"/>
    </row>
    <row r="293" spans="1:9" ht="15.75" hidden="1" customHeight="1" outlineLevel="1" x14ac:dyDescent="0.25">
      <c r="A293" s="56"/>
      <c r="B293" s="56"/>
      <c r="C293" s="11">
        <v>2022</v>
      </c>
      <c r="D293" s="40"/>
      <c r="E293" s="37"/>
      <c r="F293" s="40"/>
      <c r="G293" s="37"/>
      <c r="H293" s="37"/>
      <c r="I293" s="2"/>
    </row>
    <row r="294" spans="1:9" ht="15.75" hidden="1" customHeight="1" outlineLevel="1" x14ac:dyDescent="0.25">
      <c r="A294" s="56"/>
      <c r="B294" s="56"/>
      <c r="C294" s="11">
        <v>2023</v>
      </c>
      <c r="D294" s="40"/>
      <c r="E294" s="37"/>
      <c r="F294" s="40"/>
      <c r="G294" s="37"/>
      <c r="H294" s="37"/>
      <c r="I294" s="2"/>
    </row>
    <row r="295" spans="1:9" ht="15.75" hidden="1" customHeight="1" outlineLevel="1" x14ac:dyDescent="0.25">
      <c r="A295" s="49"/>
      <c r="B295" s="49"/>
      <c r="C295" s="11">
        <v>2024</v>
      </c>
      <c r="D295" s="40"/>
      <c r="E295" s="37"/>
      <c r="F295" s="40"/>
      <c r="G295" s="37"/>
      <c r="H295" s="37"/>
      <c r="I295" s="2"/>
    </row>
    <row r="296" spans="1:9" ht="15.75" hidden="1" customHeight="1" outlineLevel="1" x14ac:dyDescent="0.25">
      <c r="A296" s="48"/>
      <c r="B296" s="48" t="s">
        <v>6</v>
      </c>
      <c r="C296" s="11">
        <v>2019</v>
      </c>
      <c r="D296" s="40"/>
      <c r="E296" s="37"/>
      <c r="F296" s="40"/>
      <c r="G296" s="37"/>
      <c r="H296" s="37"/>
      <c r="I296" s="2"/>
    </row>
    <row r="297" spans="1:9" ht="60" hidden="1" customHeight="1" outlineLevel="1" x14ac:dyDescent="0.25">
      <c r="A297" s="56"/>
      <c r="B297" s="56"/>
      <c r="C297" s="11">
        <v>2020</v>
      </c>
      <c r="D297" s="40"/>
      <c r="E297" s="37"/>
      <c r="F297" s="40"/>
      <c r="G297" s="37"/>
      <c r="H297" s="37"/>
      <c r="I297" s="2"/>
    </row>
    <row r="298" spans="1:9" ht="15.75" hidden="1" customHeight="1" outlineLevel="1" x14ac:dyDescent="0.25">
      <c r="A298" s="56"/>
      <c r="B298" s="56"/>
      <c r="C298" s="11">
        <v>2021</v>
      </c>
      <c r="D298" s="40"/>
      <c r="E298" s="37"/>
      <c r="F298" s="40"/>
      <c r="G298" s="37"/>
      <c r="H298" s="37"/>
      <c r="I298" s="2"/>
    </row>
    <row r="299" spans="1:9" ht="15.75" hidden="1" customHeight="1" outlineLevel="1" x14ac:dyDescent="0.25">
      <c r="A299" s="56"/>
      <c r="B299" s="56"/>
      <c r="C299" s="11">
        <v>2022</v>
      </c>
      <c r="D299" s="40"/>
      <c r="E299" s="37"/>
      <c r="F299" s="40"/>
      <c r="G299" s="37"/>
      <c r="H299" s="37"/>
      <c r="I299" s="2"/>
    </row>
    <row r="300" spans="1:9" ht="15.75" hidden="1" customHeight="1" outlineLevel="1" x14ac:dyDescent="0.25">
      <c r="A300" s="56"/>
      <c r="B300" s="56"/>
      <c r="C300" s="11">
        <v>2023</v>
      </c>
      <c r="D300" s="40"/>
      <c r="E300" s="37"/>
      <c r="F300" s="40"/>
      <c r="G300" s="37"/>
      <c r="H300" s="37"/>
      <c r="I300" s="2"/>
    </row>
    <row r="301" spans="1:9" ht="15.75" hidden="1" customHeight="1" outlineLevel="1" x14ac:dyDescent="0.25">
      <c r="A301" s="49"/>
      <c r="B301" s="49"/>
      <c r="C301" s="11">
        <v>2024</v>
      </c>
      <c r="D301" s="40"/>
      <c r="E301" s="37"/>
      <c r="F301" s="40"/>
      <c r="G301" s="37"/>
      <c r="H301" s="37"/>
      <c r="I301" s="2"/>
    </row>
    <row r="302" spans="1:9" ht="15.75" hidden="1" customHeight="1" outlineLevel="1" x14ac:dyDescent="0.25">
      <c r="A302" s="48"/>
      <c r="B302" s="48" t="s">
        <v>6</v>
      </c>
      <c r="C302" s="11">
        <v>2019</v>
      </c>
      <c r="D302" s="40"/>
      <c r="E302" s="37"/>
      <c r="F302" s="40"/>
      <c r="G302" s="37"/>
      <c r="H302" s="37"/>
      <c r="I302" s="2"/>
    </row>
    <row r="303" spans="1:9" ht="60" hidden="1" customHeight="1" outlineLevel="1" x14ac:dyDescent="0.25">
      <c r="A303" s="56"/>
      <c r="B303" s="56"/>
      <c r="C303" s="11">
        <v>2020</v>
      </c>
      <c r="D303" s="40"/>
      <c r="E303" s="37"/>
      <c r="F303" s="40"/>
      <c r="G303" s="37"/>
      <c r="H303" s="37"/>
      <c r="I303" s="2"/>
    </row>
    <row r="304" spans="1:9" ht="15.75" hidden="1" customHeight="1" outlineLevel="1" x14ac:dyDescent="0.25">
      <c r="A304" s="56"/>
      <c r="B304" s="56"/>
      <c r="C304" s="11">
        <v>2021</v>
      </c>
      <c r="D304" s="40"/>
      <c r="E304" s="37"/>
      <c r="F304" s="40"/>
      <c r="G304" s="37"/>
      <c r="H304" s="37"/>
      <c r="I304" s="2"/>
    </row>
    <row r="305" spans="1:9" ht="15.75" hidden="1" customHeight="1" outlineLevel="1" x14ac:dyDescent="0.25">
      <c r="A305" s="56"/>
      <c r="B305" s="56"/>
      <c r="C305" s="11">
        <v>2022</v>
      </c>
      <c r="D305" s="40"/>
      <c r="E305" s="37"/>
      <c r="F305" s="40"/>
      <c r="G305" s="37"/>
      <c r="H305" s="37"/>
      <c r="I305" s="2"/>
    </row>
    <row r="306" spans="1:9" ht="15.75" hidden="1" customHeight="1" outlineLevel="1" x14ac:dyDescent="0.25">
      <c r="A306" s="56"/>
      <c r="B306" s="56"/>
      <c r="C306" s="11">
        <v>2023</v>
      </c>
      <c r="D306" s="40"/>
      <c r="E306" s="37"/>
      <c r="F306" s="40"/>
      <c r="G306" s="37"/>
      <c r="H306" s="37"/>
      <c r="I306" s="2"/>
    </row>
    <row r="307" spans="1:9" ht="15.75" hidden="1" customHeight="1" outlineLevel="1" x14ac:dyDescent="0.25">
      <c r="A307" s="49"/>
      <c r="B307" s="49"/>
      <c r="C307" s="11">
        <v>2024</v>
      </c>
      <c r="D307" s="40"/>
      <c r="E307" s="37"/>
      <c r="F307" s="40"/>
      <c r="G307" s="37"/>
      <c r="H307" s="37"/>
      <c r="I307" s="2"/>
    </row>
    <row r="308" spans="1:9" ht="15.75" hidden="1" customHeight="1" outlineLevel="1" x14ac:dyDescent="0.25">
      <c r="A308" s="47" t="s">
        <v>20</v>
      </c>
      <c r="B308" s="47" t="s">
        <v>6</v>
      </c>
      <c r="C308" s="11">
        <v>2019</v>
      </c>
      <c r="D308" s="40"/>
      <c r="E308" s="37"/>
      <c r="F308" s="40"/>
      <c r="G308" s="37"/>
      <c r="H308" s="37"/>
      <c r="I308" s="2"/>
    </row>
    <row r="309" spans="1:9" ht="19.5" hidden="1" customHeight="1" outlineLevel="1" x14ac:dyDescent="0.25">
      <c r="A309" s="47"/>
      <c r="B309" s="47"/>
      <c r="C309" s="11">
        <v>2020</v>
      </c>
      <c r="D309" s="40"/>
      <c r="E309" s="37"/>
      <c r="F309" s="40"/>
      <c r="G309" s="37"/>
      <c r="H309" s="37"/>
      <c r="I309" s="2"/>
    </row>
    <row r="310" spans="1:9" ht="15.75" hidden="1" customHeight="1" outlineLevel="1" x14ac:dyDescent="0.25">
      <c r="A310" s="47"/>
      <c r="B310" s="47"/>
      <c r="C310" s="11">
        <v>2021</v>
      </c>
      <c r="D310" s="40"/>
      <c r="E310" s="37"/>
      <c r="F310" s="40"/>
      <c r="G310" s="37"/>
      <c r="H310" s="37"/>
      <c r="I310" s="2"/>
    </row>
    <row r="311" spans="1:9" ht="15.75" hidden="1" customHeight="1" outlineLevel="1" x14ac:dyDescent="0.25">
      <c r="A311" s="47"/>
      <c r="B311" s="47"/>
      <c r="C311" s="11">
        <v>2022</v>
      </c>
      <c r="D311" s="40"/>
      <c r="E311" s="37"/>
      <c r="F311" s="40"/>
      <c r="G311" s="37"/>
      <c r="H311" s="37"/>
      <c r="I311" s="2"/>
    </row>
    <row r="312" spans="1:9" ht="15.75" hidden="1" customHeight="1" outlineLevel="1" x14ac:dyDescent="0.25">
      <c r="A312" s="47"/>
      <c r="B312" s="47"/>
      <c r="C312" s="11">
        <v>2023</v>
      </c>
      <c r="D312" s="40"/>
      <c r="E312" s="37"/>
      <c r="F312" s="40"/>
      <c r="G312" s="37"/>
      <c r="H312" s="37"/>
      <c r="I312" s="2"/>
    </row>
    <row r="313" spans="1:9" ht="15.75" hidden="1" customHeight="1" outlineLevel="1" x14ac:dyDescent="0.25">
      <c r="A313" s="47"/>
      <c r="B313" s="47"/>
      <c r="C313" s="11">
        <v>2024</v>
      </c>
      <c r="D313" s="40"/>
      <c r="E313" s="37"/>
      <c r="F313" s="40"/>
      <c r="G313" s="37"/>
      <c r="H313" s="37"/>
      <c r="I313" s="2"/>
    </row>
    <row r="314" spans="1:9" ht="15.75" customHeight="1" outlineLevel="1" x14ac:dyDescent="0.25">
      <c r="A314" s="21" t="s">
        <v>11</v>
      </c>
      <c r="B314" s="21"/>
      <c r="C314" s="20"/>
      <c r="D314" s="40">
        <f>SUM(D207:D265)</f>
        <v>3429020.67</v>
      </c>
      <c r="E314" s="40">
        <f t="shared" ref="E314:H314" si="48">SUM(E207:E265)</f>
        <v>716930</v>
      </c>
      <c r="F314" s="40">
        <f t="shared" si="48"/>
        <v>2712090.67</v>
      </c>
      <c r="G314" s="40">
        <f t="shared" si="48"/>
        <v>0</v>
      </c>
      <c r="H314" s="40">
        <f t="shared" si="48"/>
        <v>0</v>
      </c>
      <c r="I314" s="2"/>
    </row>
    <row r="315" spans="1:9" ht="15.75" outlineLevel="1" x14ac:dyDescent="0.25">
      <c r="A315" s="47" t="s">
        <v>54</v>
      </c>
      <c r="B315" s="47" t="s">
        <v>6</v>
      </c>
      <c r="C315" s="11">
        <v>2018</v>
      </c>
      <c r="D315" s="40">
        <f t="shared" ref="D315:D351" si="49">E315+F315+G315+H315</f>
        <v>0</v>
      </c>
      <c r="E315" s="37"/>
      <c r="F315" s="40"/>
      <c r="G315" s="37"/>
      <c r="H315" s="37"/>
      <c r="I315" s="2"/>
    </row>
    <row r="316" spans="1:9" ht="15.75" outlineLevel="1" x14ac:dyDescent="0.25">
      <c r="A316" s="47"/>
      <c r="B316" s="47"/>
      <c r="C316" s="11">
        <v>2019</v>
      </c>
      <c r="D316" s="40">
        <f t="shared" si="49"/>
        <v>0</v>
      </c>
      <c r="E316" s="37"/>
      <c r="F316" s="40"/>
      <c r="G316" s="37"/>
      <c r="H316" s="37"/>
      <c r="I316" s="2"/>
    </row>
    <row r="317" spans="1:9" ht="19.5" customHeight="1" outlineLevel="1" x14ac:dyDescent="0.25">
      <c r="A317" s="47"/>
      <c r="B317" s="47"/>
      <c r="C317" s="11">
        <v>2020</v>
      </c>
      <c r="D317" s="40">
        <f t="shared" si="49"/>
        <v>0</v>
      </c>
      <c r="E317" s="37"/>
      <c r="F317" s="40"/>
      <c r="G317" s="37"/>
      <c r="H317" s="37"/>
      <c r="I317" s="2"/>
    </row>
    <row r="318" spans="1:9" ht="15.75" outlineLevel="1" x14ac:dyDescent="0.25">
      <c r="A318" s="47"/>
      <c r="B318" s="47"/>
      <c r="C318" s="11">
        <v>2021</v>
      </c>
      <c r="D318" s="40">
        <f t="shared" si="49"/>
        <v>0</v>
      </c>
      <c r="E318" s="37"/>
      <c r="F318" s="40"/>
      <c r="G318" s="37"/>
      <c r="H318" s="37"/>
      <c r="I318" s="2"/>
    </row>
    <row r="319" spans="1:9" ht="15.75" outlineLevel="1" x14ac:dyDescent="0.25">
      <c r="A319" s="47"/>
      <c r="B319" s="47"/>
      <c r="C319" s="11">
        <v>2022</v>
      </c>
      <c r="D319" s="40">
        <f t="shared" si="49"/>
        <v>0</v>
      </c>
      <c r="E319" s="37"/>
      <c r="F319" s="40"/>
      <c r="G319" s="37"/>
      <c r="H319" s="37"/>
      <c r="I319" s="2"/>
    </row>
    <row r="320" spans="1:9" ht="15.75" outlineLevel="1" x14ac:dyDescent="0.25">
      <c r="A320" s="47"/>
      <c r="B320" s="47"/>
      <c r="C320" s="11">
        <v>2023</v>
      </c>
      <c r="D320" s="40">
        <f t="shared" si="49"/>
        <v>0</v>
      </c>
      <c r="E320" s="37"/>
      <c r="F320" s="40"/>
      <c r="G320" s="37"/>
      <c r="H320" s="37"/>
      <c r="I320" s="2"/>
    </row>
    <row r="321" spans="1:9" ht="15.75" outlineLevel="1" x14ac:dyDescent="0.25">
      <c r="A321" s="47"/>
      <c r="B321" s="47"/>
      <c r="C321" s="11">
        <v>2024</v>
      </c>
      <c r="D321" s="40">
        <f t="shared" si="49"/>
        <v>0</v>
      </c>
      <c r="E321" s="37"/>
      <c r="F321" s="40"/>
      <c r="G321" s="37"/>
      <c r="H321" s="37"/>
      <c r="I321" s="2"/>
    </row>
    <row r="322" spans="1:9" ht="15.75" outlineLevel="1" x14ac:dyDescent="0.25">
      <c r="A322" s="21" t="s">
        <v>11</v>
      </c>
      <c r="B322" s="21"/>
      <c r="C322" s="20"/>
      <c r="D322" s="40">
        <v>0</v>
      </c>
      <c r="E322" s="37"/>
      <c r="F322" s="40"/>
      <c r="G322" s="37"/>
      <c r="H322" s="37"/>
      <c r="I322" s="2"/>
    </row>
    <row r="323" spans="1:9" ht="90" outlineLevel="1" x14ac:dyDescent="0.25">
      <c r="A323" s="30" t="s">
        <v>68</v>
      </c>
      <c r="B323" s="12" t="s">
        <v>25</v>
      </c>
      <c r="C323" s="11">
        <v>2019</v>
      </c>
      <c r="D323" s="40">
        <f t="shared" si="49"/>
        <v>0</v>
      </c>
      <c r="E323" s="40"/>
      <c r="F323" s="40"/>
      <c r="G323" s="40"/>
      <c r="H323" s="40"/>
      <c r="I323" s="2"/>
    </row>
    <row r="324" spans="1:9" ht="15" outlineLevel="1" x14ac:dyDescent="0.25">
      <c r="A324" s="22" t="s">
        <v>11</v>
      </c>
      <c r="B324" s="21"/>
      <c r="C324" s="20"/>
      <c r="D324" s="40">
        <v>0</v>
      </c>
      <c r="E324" s="40"/>
      <c r="F324" s="40"/>
      <c r="G324" s="40"/>
      <c r="H324" s="40"/>
      <c r="I324" s="2"/>
    </row>
    <row r="325" spans="1:9" ht="15" customHeight="1" outlineLevel="1" x14ac:dyDescent="0.25">
      <c r="A325" s="52" t="s">
        <v>55</v>
      </c>
      <c r="B325" s="47" t="s">
        <v>27</v>
      </c>
      <c r="C325" s="11">
        <v>2019</v>
      </c>
      <c r="D325" s="40">
        <v>158328.5</v>
      </c>
      <c r="E325" s="42">
        <v>75365</v>
      </c>
      <c r="F325" s="40">
        <v>82963.5</v>
      </c>
      <c r="G325" s="37">
        <v>0</v>
      </c>
      <c r="H325" s="37">
        <v>0</v>
      </c>
      <c r="I325" s="2"/>
    </row>
    <row r="326" spans="1:9" ht="15" customHeight="1" outlineLevel="1" x14ac:dyDescent="0.25">
      <c r="A326" s="52"/>
      <c r="B326" s="47"/>
      <c r="C326" s="11">
        <v>2020</v>
      </c>
      <c r="D326" s="40">
        <v>617634.19999999995</v>
      </c>
      <c r="E326" s="42">
        <v>233484.79999999999</v>
      </c>
      <c r="F326" s="40">
        <v>384149.4</v>
      </c>
      <c r="G326" s="37">
        <v>0</v>
      </c>
      <c r="H326" s="37">
        <v>0</v>
      </c>
      <c r="I326" s="2"/>
    </row>
    <row r="327" spans="1:9" ht="15.75" customHeight="1" outlineLevel="1" x14ac:dyDescent="0.25">
      <c r="A327" s="52"/>
      <c r="B327" s="47"/>
      <c r="C327" s="11">
        <v>2021</v>
      </c>
      <c r="D327" s="40">
        <f>E327+F327</f>
        <v>262282</v>
      </c>
      <c r="E327" s="42">
        <v>64045.3</v>
      </c>
      <c r="F327" s="40">
        <v>198236.7</v>
      </c>
      <c r="G327" s="37">
        <v>0</v>
      </c>
      <c r="H327" s="37">
        <v>0</v>
      </c>
      <c r="I327" s="2"/>
    </row>
    <row r="328" spans="1:9" ht="15.75" customHeight="1" outlineLevel="1" x14ac:dyDescent="0.25">
      <c r="A328" s="52"/>
      <c r="B328" s="47"/>
      <c r="C328" s="11">
        <v>2022</v>
      </c>
      <c r="D328" s="40">
        <f t="shared" ref="D328:D329" si="50">E328+F328</f>
        <v>111268.2</v>
      </c>
      <c r="E328" s="42">
        <v>74549.7</v>
      </c>
      <c r="F328" s="40">
        <v>36718.5</v>
      </c>
      <c r="G328" s="37">
        <v>0</v>
      </c>
      <c r="H328" s="37">
        <v>0</v>
      </c>
      <c r="I328" s="2"/>
    </row>
    <row r="329" spans="1:9" ht="15.75" customHeight="1" outlineLevel="1" x14ac:dyDescent="0.25">
      <c r="A329" s="52"/>
      <c r="B329" s="47"/>
      <c r="C329" s="11">
        <v>2023</v>
      </c>
      <c r="D329" s="40">
        <f t="shared" si="50"/>
        <v>77551.799999999988</v>
      </c>
      <c r="E329" s="42">
        <v>51959.7</v>
      </c>
      <c r="F329" s="40">
        <v>25592.1</v>
      </c>
      <c r="G329" s="37">
        <v>0</v>
      </c>
      <c r="H329" s="37">
        <v>0</v>
      </c>
      <c r="I329" s="2"/>
    </row>
    <row r="330" spans="1:9" ht="15.75" customHeight="1" outlineLevel="1" x14ac:dyDescent="0.25">
      <c r="A330" s="52"/>
      <c r="B330" s="47"/>
      <c r="C330" s="11">
        <v>2024</v>
      </c>
      <c r="D330" s="40">
        <v>28435.7</v>
      </c>
      <c r="E330" s="42">
        <v>0</v>
      </c>
      <c r="F330" s="40">
        <v>28435.7</v>
      </c>
      <c r="G330" s="37">
        <v>0</v>
      </c>
      <c r="H330" s="37">
        <v>0</v>
      </c>
      <c r="I330" s="2"/>
    </row>
    <row r="331" spans="1:9" ht="15.75" hidden="1" customHeight="1" outlineLevel="1" x14ac:dyDescent="0.25">
      <c r="A331" s="47" t="s">
        <v>22</v>
      </c>
      <c r="B331" s="47" t="s">
        <v>6</v>
      </c>
      <c r="C331" s="11">
        <v>2018</v>
      </c>
      <c r="D331" s="40">
        <f t="shared" si="49"/>
        <v>0</v>
      </c>
      <c r="E331" s="37"/>
      <c r="F331" s="40"/>
      <c r="G331" s="37"/>
      <c r="H331" s="37"/>
      <c r="I331" s="2"/>
    </row>
    <row r="332" spans="1:9" ht="15.75" hidden="1" customHeight="1" outlineLevel="1" x14ac:dyDescent="0.25">
      <c r="A332" s="47"/>
      <c r="B332" s="47"/>
      <c r="C332" s="11">
        <v>2019</v>
      </c>
      <c r="D332" s="40">
        <f t="shared" si="49"/>
        <v>0</v>
      </c>
      <c r="E332" s="37"/>
      <c r="F332" s="40"/>
      <c r="G332" s="37"/>
      <c r="H332" s="37"/>
      <c r="I332" s="2"/>
    </row>
    <row r="333" spans="1:9" ht="60" hidden="1" customHeight="1" outlineLevel="1" x14ac:dyDescent="0.25">
      <c r="A333" s="47"/>
      <c r="B333" s="47"/>
      <c r="C333" s="11">
        <v>2020</v>
      </c>
      <c r="D333" s="40">
        <f t="shared" si="49"/>
        <v>0</v>
      </c>
      <c r="E333" s="37"/>
      <c r="F333" s="40"/>
      <c r="G333" s="37"/>
      <c r="H333" s="37"/>
      <c r="I333" s="2"/>
    </row>
    <row r="334" spans="1:9" ht="15.75" hidden="1" customHeight="1" outlineLevel="1" x14ac:dyDescent="0.25">
      <c r="A334" s="47"/>
      <c r="B334" s="47"/>
      <c r="C334" s="11">
        <v>2021</v>
      </c>
      <c r="D334" s="40">
        <f t="shared" si="49"/>
        <v>0</v>
      </c>
      <c r="E334" s="37"/>
      <c r="F334" s="40"/>
      <c r="G334" s="37"/>
      <c r="H334" s="37"/>
      <c r="I334" s="2"/>
    </row>
    <row r="335" spans="1:9" ht="14.25" hidden="1" customHeight="1" outlineLevel="1" x14ac:dyDescent="0.25">
      <c r="A335" s="47"/>
      <c r="B335" s="47"/>
      <c r="C335" s="11">
        <v>2022</v>
      </c>
      <c r="D335" s="40">
        <f t="shared" si="49"/>
        <v>0</v>
      </c>
      <c r="E335" s="37"/>
      <c r="F335" s="40"/>
      <c r="G335" s="37"/>
      <c r="H335" s="37"/>
      <c r="I335" s="2"/>
    </row>
    <row r="336" spans="1:9" ht="15.75" hidden="1" customHeight="1" outlineLevel="1" x14ac:dyDescent="0.25">
      <c r="A336" s="47"/>
      <c r="B336" s="47"/>
      <c r="C336" s="11">
        <v>2023</v>
      </c>
      <c r="D336" s="40">
        <f t="shared" si="49"/>
        <v>0</v>
      </c>
      <c r="E336" s="37"/>
      <c r="F336" s="40"/>
      <c r="G336" s="37"/>
      <c r="H336" s="37"/>
      <c r="I336" s="2"/>
    </row>
    <row r="337" spans="1:9" ht="15.75" hidden="1" customHeight="1" outlineLevel="1" x14ac:dyDescent="0.25">
      <c r="A337" s="47"/>
      <c r="B337" s="47"/>
      <c r="C337" s="11">
        <v>2024</v>
      </c>
      <c r="D337" s="40">
        <f t="shared" si="49"/>
        <v>0</v>
      </c>
      <c r="E337" s="37"/>
      <c r="F337" s="40"/>
      <c r="G337" s="37"/>
      <c r="H337" s="37"/>
      <c r="I337" s="2"/>
    </row>
    <row r="338" spans="1:9" ht="15.75" customHeight="1" outlineLevel="1" x14ac:dyDescent="0.25">
      <c r="A338" s="21" t="s">
        <v>11</v>
      </c>
      <c r="B338" s="21"/>
      <c r="C338" s="20"/>
      <c r="D338" s="40">
        <f>SUM(D325:D330)</f>
        <v>1255500.3999999999</v>
      </c>
      <c r="E338" s="40">
        <f t="shared" ref="E338:H338" si="51">SUM(E325:E330)</f>
        <v>499404.5</v>
      </c>
      <c r="F338" s="40">
        <f t="shared" si="51"/>
        <v>756095.9</v>
      </c>
      <c r="G338" s="40">
        <f t="shared" si="51"/>
        <v>0</v>
      </c>
      <c r="H338" s="40">
        <f t="shared" si="51"/>
        <v>0</v>
      </c>
      <c r="I338" s="2"/>
    </row>
    <row r="339" spans="1:9" ht="15.75" customHeight="1" outlineLevel="1" x14ac:dyDescent="0.25">
      <c r="A339" s="47" t="s">
        <v>56</v>
      </c>
      <c r="B339" s="47" t="s">
        <v>6</v>
      </c>
      <c r="C339" s="11">
        <v>2019</v>
      </c>
      <c r="D339" s="40">
        <f t="shared" si="49"/>
        <v>0</v>
      </c>
      <c r="E339" s="40"/>
      <c r="F339" s="40"/>
      <c r="G339" s="40"/>
      <c r="H339" s="40"/>
      <c r="I339" s="2"/>
    </row>
    <row r="340" spans="1:9" ht="15" customHeight="1" outlineLevel="1" x14ac:dyDescent="0.25">
      <c r="A340" s="47"/>
      <c r="B340" s="47"/>
      <c r="C340" s="11">
        <v>2020</v>
      </c>
      <c r="D340" s="40">
        <f t="shared" si="49"/>
        <v>0</v>
      </c>
      <c r="E340" s="40"/>
      <c r="F340" s="40"/>
      <c r="G340" s="40"/>
      <c r="H340" s="40"/>
      <c r="I340" s="2"/>
    </row>
    <row r="341" spans="1:9" ht="15.75" customHeight="1" outlineLevel="1" x14ac:dyDescent="0.25">
      <c r="A341" s="47"/>
      <c r="B341" s="47"/>
      <c r="C341" s="11">
        <v>2021</v>
      </c>
      <c r="D341" s="40">
        <f t="shared" si="49"/>
        <v>0</v>
      </c>
      <c r="E341" s="40"/>
      <c r="F341" s="40"/>
      <c r="G341" s="40"/>
      <c r="H341" s="40"/>
      <c r="I341" s="2"/>
    </row>
    <row r="342" spans="1:9" ht="15.75" customHeight="1" outlineLevel="1" x14ac:dyDescent="0.25">
      <c r="A342" s="47"/>
      <c r="B342" s="47"/>
      <c r="C342" s="11">
        <v>2022</v>
      </c>
      <c r="D342" s="40">
        <f t="shared" si="49"/>
        <v>0</v>
      </c>
      <c r="E342" s="40"/>
      <c r="F342" s="40"/>
      <c r="G342" s="40"/>
      <c r="H342" s="40"/>
      <c r="I342" s="2"/>
    </row>
    <row r="343" spans="1:9" ht="15.75" customHeight="1" outlineLevel="1" x14ac:dyDescent="0.25">
      <c r="A343" s="47"/>
      <c r="B343" s="47"/>
      <c r="C343" s="11">
        <v>2023</v>
      </c>
      <c r="D343" s="40">
        <f t="shared" si="49"/>
        <v>0</v>
      </c>
      <c r="E343" s="40"/>
      <c r="F343" s="40"/>
      <c r="G343" s="40"/>
      <c r="H343" s="40"/>
      <c r="I343" s="2"/>
    </row>
    <row r="344" spans="1:9" ht="15.75" customHeight="1" outlineLevel="1" x14ac:dyDescent="0.25">
      <c r="A344" s="47"/>
      <c r="B344" s="47"/>
      <c r="C344" s="11">
        <v>2024</v>
      </c>
      <c r="D344" s="40">
        <f t="shared" si="49"/>
        <v>0</v>
      </c>
      <c r="E344" s="40"/>
      <c r="F344" s="40"/>
      <c r="G344" s="40"/>
      <c r="H344" s="40"/>
      <c r="I344" s="2"/>
    </row>
    <row r="345" spans="1:9" ht="15.75" customHeight="1" outlineLevel="1" x14ac:dyDescent="0.25">
      <c r="A345" s="44" t="s">
        <v>11</v>
      </c>
      <c r="B345" s="44"/>
      <c r="C345" s="20"/>
      <c r="D345" s="40">
        <v>0</v>
      </c>
      <c r="E345" s="40"/>
      <c r="F345" s="40"/>
      <c r="G345" s="40"/>
      <c r="H345" s="40"/>
      <c r="I345" s="2"/>
    </row>
    <row r="346" spans="1:9" ht="15.75" customHeight="1" outlineLevel="1" x14ac:dyDescent="0.25">
      <c r="A346" s="70" t="s">
        <v>71</v>
      </c>
      <c r="B346" s="47" t="s">
        <v>6</v>
      </c>
      <c r="C346" s="20">
        <v>2019</v>
      </c>
      <c r="D346" s="40">
        <f t="shared" si="49"/>
        <v>0</v>
      </c>
      <c r="E346" s="40"/>
      <c r="F346" s="40"/>
      <c r="G346" s="40"/>
      <c r="H346" s="40"/>
      <c r="I346" s="2"/>
    </row>
    <row r="347" spans="1:9" ht="15.75" customHeight="1" outlineLevel="1" x14ac:dyDescent="0.25">
      <c r="A347" s="56"/>
      <c r="B347" s="47"/>
      <c r="C347" s="20">
        <v>2020</v>
      </c>
      <c r="D347" s="40">
        <f t="shared" si="49"/>
        <v>0</v>
      </c>
      <c r="E347" s="40"/>
      <c r="F347" s="40"/>
      <c r="G347" s="40"/>
      <c r="H347" s="40"/>
      <c r="I347" s="2"/>
    </row>
    <row r="348" spans="1:9" ht="15.75" customHeight="1" outlineLevel="1" x14ac:dyDescent="0.25">
      <c r="A348" s="56"/>
      <c r="B348" s="47"/>
      <c r="C348" s="20">
        <v>2021</v>
      </c>
      <c r="D348" s="40">
        <f t="shared" si="49"/>
        <v>0</v>
      </c>
      <c r="E348" s="40"/>
      <c r="F348" s="40"/>
      <c r="G348" s="40"/>
      <c r="H348" s="40"/>
      <c r="I348" s="2"/>
    </row>
    <row r="349" spans="1:9" ht="15.75" customHeight="1" outlineLevel="1" x14ac:dyDescent="0.25">
      <c r="A349" s="56"/>
      <c r="B349" s="47"/>
      <c r="C349" s="20">
        <v>2022</v>
      </c>
      <c r="D349" s="40">
        <f t="shared" si="49"/>
        <v>0</v>
      </c>
      <c r="E349" s="40"/>
      <c r="F349" s="40"/>
      <c r="G349" s="40"/>
      <c r="H349" s="40"/>
      <c r="I349" s="2"/>
    </row>
    <row r="350" spans="1:9" ht="15.75" customHeight="1" outlineLevel="1" x14ac:dyDescent="0.25">
      <c r="A350" s="56"/>
      <c r="B350" s="47"/>
      <c r="C350" s="20">
        <v>2023</v>
      </c>
      <c r="D350" s="40">
        <f t="shared" si="49"/>
        <v>0</v>
      </c>
      <c r="E350" s="40"/>
      <c r="F350" s="40"/>
      <c r="G350" s="40"/>
      <c r="H350" s="40"/>
      <c r="I350" s="2"/>
    </row>
    <row r="351" spans="1:9" ht="15.75" customHeight="1" outlineLevel="1" x14ac:dyDescent="0.25">
      <c r="A351" s="49"/>
      <c r="B351" s="47"/>
      <c r="C351" s="20">
        <v>2024</v>
      </c>
      <c r="D351" s="40">
        <f t="shared" si="49"/>
        <v>0</v>
      </c>
      <c r="E351" s="40"/>
      <c r="F351" s="40"/>
      <c r="G351" s="40"/>
      <c r="H351" s="40"/>
      <c r="I351" s="2"/>
    </row>
    <row r="352" spans="1:9" ht="15.75" customHeight="1" outlineLevel="1" x14ac:dyDescent="0.25">
      <c r="A352" s="21" t="s">
        <v>11</v>
      </c>
      <c r="B352" s="21"/>
      <c r="C352" s="20"/>
      <c r="D352" s="40">
        <v>0</v>
      </c>
      <c r="E352" s="40"/>
      <c r="F352" s="40"/>
      <c r="G352" s="40"/>
      <c r="H352" s="40"/>
      <c r="I352" s="2"/>
    </row>
    <row r="353" spans="1:14" ht="15.75" customHeight="1" outlineLevel="1" x14ac:dyDescent="0.25">
      <c r="A353" s="48" t="s">
        <v>16</v>
      </c>
      <c r="B353" s="48" t="s">
        <v>10</v>
      </c>
      <c r="C353" s="11">
        <v>2018</v>
      </c>
      <c r="D353" s="40">
        <f>E353+F353+G353+H353</f>
        <v>3065550.4399999995</v>
      </c>
      <c r="E353" s="40">
        <f>E367+E370+E374+E383+E392</f>
        <v>15982.8</v>
      </c>
      <c r="F353" s="40">
        <f>F367+F370+F374+F383+F392</f>
        <v>3049567.6399999997</v>
      </c>
      <c r="G353" s="40">
        <f>G367+G370+G374+G383+G392</f>
        <v>0</v>
      </c>
      <c r="H353" s="40">
        <f>H367+H370+H374+H383+H392</f>
        <v>0</v>
      </c>
      <c r="I353" s="2"/>
    </row>
    <row r="354" spans="1:14" ht="15.75" customHeight="1" outlineLevel="1" x14ac:dyDescent="0.25">
      <c r="A354" s="56"/>
      <c r="B354" s="56"/>
      <c r="C354" s="11">
        <v>2019</v>
      </c>
      <c r="D354" s="40">
        <f t="shared" ref="D354:D365" si="52">E354+F354+G354+H354</f>
        <v>5303438.7799999993</v>
      </c>
      <c r="E354" s="40">
        <f>E368+E371+E384+E393+E409+E416+E423</f>
        <v>258661</v>
      </c>
      <c r="F354" s="40">
        <f>F368+F371+F384+F393+F409+F416+F423</f>
        <v>5044777.7799999993</v>
      </c>
      <c r="G354" s="40">
        <f>G368+G371+G384+G393+G409+G416+G423</f>
        <v>0</v>
      </c>
      <c r="H354" s="40">
        <f>H368+H371+H384+H393+H409+H416+H423</f>
        <v>0</v>
      </c>
      <c r="I354" s="2"/>
    </row>
    <row r="355" spans="1:14" ht="15.75" customHeight="1" outlineLevel="1" x14ac:dyDescent="0.25">
      <c r="A355" s="56"/>
      <c r="B355" s="56"/>
      <c r="C355" s="11">
        <v>2020</v>
      </c>
      <c r="D355" s="40">
        <f t="shared" si="52"/>
        <v>7816753</v>
      </c>
      <c r="E355" s="40">
        <f>E372+E376+E385+E394+E410+E417+E424</f>
        <v>1951615.9</v>
      </c>
      <c r="F355" s="40">
        <f>F379+F372+F376+F385+F394+F410+F417+F424</f>
        <v>5865137.0999999996</v>
      </c>
      <c r="G355" s="40">
        <f>G372+G376+G385+G394+G410+G417+G424</f>
        <v>0</v>
      </c>
      <c r="H355" s="40">
        <f>H372+H376+H385+H394+H410+H417+H424</f>
        <v>0</v>
      </c>
      <c r="I355" s="2"/>
      <c r="N355" s="2"/>
    </row>
    <row r="356" spans="1:14" ht="15.75" customHeight="1" outlineLevel="1" x14ac:dyDescent="0.25">
      <c r="A356" s="56"/>
      <c r="B356" s="56"/>
      <c r="C356" s="11">
        <v>2021</v>
      </c>
      <c r="D356" s="40">
        <f t="shared" si="52"/>
        <v>5771970.0440000007</v>
      </c>
      <c r="E356" s="40">
        <f>E373+E377+E386+E395+E411+E418+E425</f>
        <v>874889.52800000005</v>
      </c>
      <c r="F356" s="40">
        <f>F380+F373+F377+F386+F395+F411+F418+F425+F407</f>
        <v>4897080.5160000008</v>
      </c>
      <c r="G356" s="40">
        <f>G373+G377+G386+G395+G411+G418+G425</f>
        <v>0</v>
      </c>
      <c r="H356" s="40">
        <f>+H373+H377+H386+H395+H411+H418+H425</f>
        <v>0</v>
      </c>
      <c r="I356" s="2"/>
      <c r="N356" s="2"/>
    </row>
    <row r="357" spans="1:14" ht="15.75" customHeight="1" outlineLevel="1" x14ac:dyDescent="0.25">
      <c r="A357" s="56"/>
      <c r="B357" s="56"/>
      <c r="C357" s="11">
        <v>2022</v>
      </c>
      <c r="D357" s="40">
        <f>E357+F357+G357+H357</f>
        <v>4425413.3</v>
      </c>
      <c r="E357" s="40">
        <f>E396+E412+E419+E426+E387</f>
        <v>941820.30700000015</v>
      </c>
      <c r="F357" s="40">
        <f>F381+F387+F396</f>
        <v>3483592.9929999998</v>
      </c>
      <c r="G357" s="40">
        <f t="shared" ref="G357:H359" si="53">G396+G412+G419+G426</f>
        <v>0</v>
      </c>
      <c r="H357" s="40">
        <f t="shared" si="53"/>
        <v>0</v>
      </c>
      <c r="I357" s="2"/>
      <c r="N357" s="2"/>
    </row>
    <row r="358" spans="1:14" ht="15.75" customHeight="1" outlineLevel="1" x14ac:dyDescent="0.25">
      <c r="A358" s="56"/>
      <c r="B358" s="56"/>
      <c r="C358" s="11">
        <v>2023</v>
      </c>
      <c r="D358" s="40">
        <f t="shared" si="52"/>
        <v>2633023.1</v>
      </c>
      <c r="E358" s="40">
        <f>E397+E413+E420+E427+E388</f>
        <v>794677.75</v>
      </c>
      <c r="F358" s="40">
        <f>F397+F413+F420+F427+F388</f>
        <v>1838345.35</v>
      </c>
      <c r="G358" s="40">
        <f t="shared" si="53"/>
        <v>0</v>
      </c>
      <c r="H358" s="40">
        <f t="shared" si="53"/>
        <v>0</v>
      </c>
      <c r="I358" s="2"/>
      <c r="N358" s="2"/>
    </row>
    <row r="359" spans="1:14" ht="15.75" customHeight="1" outlineLevel="1" x14ac:dyDescent="0.25">
      <c r="A359" s="56"/>
      <c r="B359" s="56"/>
      <c r="C359" s="11">
        <v>2024</v>
      </c>
      <c r="D359" s="40">
        <f t="shared" si="52"/>
        <v>2260109.63</v>
      </c>
      <c r="E359" s="40">
        <f>E398+E414+E421+E428+E389</f>
        <v>848444.23</v>
      </c>
      <c r="F359" s="40">
        <f>F398+F414+F421+F428</f>
        <v>1411665.4</v>
      </c>
      <c r="G359" s="40">
        <f t="shared" si="53"/>
        <v>0</v>
      </c>
      <c r="H359" s="40">
        <f t="shared" si="53"/>
        <v>0</v>
      </c>
      <c r="I359" s="2"/>
      <c r="N359" s="2"/>
    </row>
    <row r="360" spans="1:14" ht="15.75" customHeight="1" outlineLevel="1" x14ac:dyDescent="0.25">
      <c r="A360" s="56"/>
      <c r="B360" s="56"/>
      <c r="C360" s="20">
        <v>2025</v>
      </c>
      <c r="D360" s="40">
        <f t="shared" si="52"/>
        <v>2750694.716</v>
      </c>
      <c r="E360" s="40">
        <f>E390+E399</f>
        <v>848444.15999999992</v>
      </c>
      <c r="F360" s="40">
        <f>F390+F399</f>
        <v>1902250.5560000001</v>
      </c>
      <c r="G360" s="40"/>
      <c r="H360" s="40"/>
      <c r="I360" s="2"/>
      <c r="N360" s="2"/>
    </row>
    <row r="361" spans="1:14" ht="15.75" customHeight="1" outlineLevel="1" x14ac:dyDescent="0.25">
      <c r="A361" s="56"/>
      <c r="B361" s="56"/>
      <c r="C361" s="20">
        <v>2026</v>
      </c>
      <c r="D361" s="40">
        <f t="shared" si="52"/>
        <v>1636043.25664</v>
      </c>
      <c r="E361" s="40">
        <v>0</v>
      </c>
      <c r="F361" s="40">
        <f>F400</f>
        <v>1636043.25664</v>
      </c>
      <c r="G361" s="40"/>
      <c r="H361" s="40"/>
      <c r="I361" s="2"/>
      <c r="N361" s="2"/>
    </row>
    <row r="362" spans="1:14" ht="15.75" customHeight="1" outlineLevel="1" x14ac:dyDescent="0.25">
      <c r="A362" s="56"/>
      <c r="B362" s="56"/>
      <c r="C362" s="20">
        <v>2027</v>
      </c>
      <c r="D362" s="40">
        <f t="shared" si="52"/>
        <v>1701484.9869056002</v>
      </c>
      <c r="E362" s="40">
        <v>0</v>
      </c>
      <c r="F362" s="40">
        <f t="shared" ref="F362:F365" si="54">F401</f>
        <v>1701484.9869056002</v>
      </c>
      <c r="G362" s="40"/>
      <c r="H362" s="40"/>
      <c r="I362" s="2"/>
      <c r="N362" s="2"/>
    </row>
    <row r="363" spans="1:14" ht="15.75" customHeight="1" outlineLevel="1" x14ac:dyDescent="0.25">
      <c r="A363" s="56"/>
      <c r="B363" s="56"/>
      <c r="C363" s="20">
        <v>2028</v>
      </c>
      <c r="D363" s="40">
        <f t="shared" si="52"/>
        <v>1769544.3863818243</v>
      </c>
      <c r="E363" s="40">
        <v>0</v>
      </c>
      <c r="F363" s="40">
        <f t="shared" si="54"/>
        <v>1769544.3863818243</v>
      </c>
      <c r="G363" s="40"/>
      <c r="H363" s="40"/>
      <c r="I363" s="2"/>
      <c r="N363" s="2"/>
    </row>
    <row r="364" spans="1:14" ht="15.75" customHeight="1" outlineLevel="1" x14ac:dyDescent="0.25">
      <c r="A364" s="56"/>
      <c r="B364" s="56"/>
      <c r="C364" s="20">
        <v>2029</v>
      </c>
      <c r="D364" s="40">
        <f t="shared" si="52"/>
        <v>1840326.1618370973</v>
      </c>
      <c r="E364" s="40">
        <v>0</v>
      </c>
      <c r="F364" s="40">
        <f t="shared" si="54"/>
        <v>1840326.1618370973</v>
      </c>
      <c r="G364" s="40"/>
      <c r="H364" s="40"/>
      <c r="I364" s="2"/>
      <c r="N364" s="2"/>
    </row>
    <row r="365" spans="1:14" ht="15.75" customHeight="1" outlineLevel="1" x14ac:dyDescent="0.25">
      <c r="A365" s="49"/>
      <c r="B365" s="49"/>
      <c r="C365" s="20">
        <v>2030</v>
      </c>
      <c r="D365" s="40">
        <f t="shared" si="52"/>
        <v>1913939.2083105813</v>
      </c>
      <c r="E365" s="40">
        <v>0</v>
      </c>
      <c r="F365" s="40">
        <f t="shared" si="54"/>
        <v>1913939.2083105813</v>
      </c>
      <c r="G365" s="40"/>
      <c r="H365" s="40"/>
      <c r="I365" s="2"/>
      <c r="N365" s="2"/>
    </row>
    <row r="366" spans="1:14" ht="15" customHeight="1" x14ac:dyDescent="0.25">
      <c r="A366" s="12" t="s">
        <v>17</v>
      </c>
      <c r="B366" s="12"/>
      <c r="C366" s="11"/>
      <c r="D366" s="40">
        <f>D353+D354+D355+D356+D357+D358+D359+D360+D361+D362+D363+D364+D365</f>
        <v>42888291.0100751</v>
      </c>
      <c r="E366" s="40">
        <f>E353+E354+E355+E356+E357+E358+E359+E360</f>
        <v>6534535.6750000007</v>
      </c>
      <c r="F366" s="40">
        <f>F353+F354+F355+F356+F357+F358+F359+F360+F361+F362+F363+F364+F365</f>
        <v>36353755.335075103</v>
      </c>
      <c r="G366" s="40">
        <f t="shared" ref="G366:H366" si="55">G353+G354+G355+G356+G357+G358+G359</f>
        <v>0</v>
      </c>
      <c r="H366" s="40">
        <f t="shared" si="55"/>
        <v>0</v>
      </c>
      <c r="I366" s="2"/>
    </row>
    <row r="367" spans="1:14" ht="15.75" customHeight="1" x14ac:dyDescent="0.25">
      <c r="A367" s="47" t="s">
        <v>57</v>
      </c>
      <c r="B367" s="47" t="s">
        <v>26</v>
      </c>
      <c r="C367" s="11">
        <v>2018</v>
      </c>
      <c r="D367" s="40">
        <v>66000</v>
      </c>
      <c r="E367" s="40">
        <v>0</v>
      </c>
      <c r="F367" s="40">
        <v>66000</v>
      </c>
      <c r="G367" s="40">
        <v>0</v>
      </c>
      <c r="H367" s="40">
        <v>0</v>
      </c>
      <c r="I367" s="2"/>
      <c r="N367" s="2"/>
    </row>
    <row r="368" spans="1:14" ht="15" x14ac:dyDescent="0.25">
      <c r="A368" s="47"/>
      <c r="B368" s="47"/>
      <c r="C368" s="11">
        <v>2019</v>
      </c>
      <c r="D368" s="40">
        <v>109132.25</v>
      </c>
      <c r="E368" s="40">
        <v>0</v>
      </c>
      <c r="F368" s="40">
        <v>109132.25</v>
      </c>
      <c r="G368" s="40">
        <v>0</v>
      </c>
      <c r="H368" s="40">
        <v>0</v>
      </c>
      <c r="I368" s="2"/>
    </row>
    <row r="369" spans="1:9" ht="15" x14ac:dyDescent="0.25">
      <c r="A369" s="21" t="s">
        <v>11</v>
      </c>
      <c r="B369" s="21"/>
      <c r="C369" s="20"/>
      <c r="D369" s="40">
        <f>SUM(D367:D368)</f>
        <v>175132.25</v>
      </c>
      <c r="E369" s="40">
        <f>SUM(E367:E368)</f>
        <v>0</v>
      </c>
      <c r="F369" s="40">
        <f>SUM(F367:F368)</f>
        <v>175132.25</v>
      </c>
      <c r="G369" s="40">
        <f>SUM(G367:G368)</f>
        <v>0</v>
      </c>
      <c r="H369" s="40">
        <f>SUM(H367:H368)</f>
        <v>0</v>
      </c>
      <c r="I369" s="2"/>
    </row>
    <row r="370" spans="1:9" ht="15" customHeight="1" x14ac:dyDescent="0.25">
      <c r="A370" s="47" t="s">
        <v>58</v>
      </c>
      <c r="B370" s="47" t="s">
        <v>6</v>
      </c>
      <c r="C370" s="11">
        <v>2018</v>
      </c>
      <c r="D370" s="40">
        <f t="shared" ref="D370:D372" si="56">E370+F370+G370+H370</f>
        <v>564610</v>
      </c>
      <c r="E370" s="40"/>
      <c r="F370" s="40">
        <v>564610</v>
      </c>
      <c r="G370" s="40"/>
      <c r="H370" s="40"/>
      <c r="I370" s="2"/>
    </row>
    <row r="371" spans="1:9" ht="15" x14ac:dyDescent="0.25">
      <c r="A371" s="47"/>
      <c r="B371" s="47"/>
      <c r="C371" s="11">
        <v>2019</v>
      </c>
      <c r="D371" s="40">
        <f t="shared" si="56"/>
        <v>453638.86</v>
      </c>
      <c r="E371" s="40"/>
      <c r="F371" s="40">
        <v>453638.86</v>
      </c>
      <c r="G371" s="40"/>
      <c r="H371" s="40"/>
      <c r="I371" s="2"/>
    </row>
    <row r="372" spans="1:9" ht="15" x14ac:dyDescent="0.25">
      <c r="A372" s="47"/>
      <c r="B372" s="47"/>
      <c r="C372" s="13">
        <v>2020</v>
      </c>
      <c r="D372" s="40">
        <f t="shared" si="56"/>
        <v>1192271.56</v>
      </c>
      <c r="E372" s="40"/>
      <c r="F372" s="40">
        <v>1192271.56</v>
      </c>
      <c r="G372" s="40"/>
      <c r="H372" s="40"/>
      <c r="I372" s="2"/>
    </row>
    <row r="373" spans="1:9" ht="15" x14ac:dyDescent="0.25">
      <c r="A373" s="47"/>
      <c r="B373" s="47"/>
      <c r="C373" s="11">
        <v>2021</v>
      </c>
      <c r="D373" s="40">
        <v>1080800.2560000001</v>
      </c>
      <c r="E373" s="40"/>
      <c r="F373" s="40">
        <v>1080800.2560000001</v>
      </c>
      <c r="G373" s="40"/>
      <c r="H373" s="40"/>
      <c r="I373" s="2"/>
    </row>
    <row r="374" spans="1:9" ht="15" hidden="1" customHeight="1" x14ac:dyDescent="0.25">
      <c r="A374" s="47" t="s">
        <v>18</v>
      </c>
      <c r="B374" s="53" t="s">
        <v>10</v>
      </c>
      <c r="C374" s="11">
        <v>2018</v>
      </c>
      <c r="D374" s="40">
        <f>E374+F374+G374+H374</f>
        <v>0</v>
      </c>
      <c r="E374" s="40"/>
      <c r="F374" s="40">
        <v>0</v>
      </c>
      <c r="G374" s="40"/>
      <c r="H374" s="40"/>
      <c r="I374" s="2"/>
    </row>
    <row r="375" spans="1:9" ht="15" hidden="1" customHeight="1" x14ac:dyDescent="0.25">
      <c r="A375" s="47"/>
      <c r="B375" s="54"/>
      <c r="C375" s="11">
        <v>2019</v>
      </c>
      <c r="D375" s="40">
        <f>E375+F375+G375+H375</f>
        <v>0</v>
      </c>
      <c r="E375" s="40"/>
      <c r="F375" s="40">
        <v>0</v>
      </c>
      <c r="G375" s="40"/>
      <c r="H375" s="40"/>
      <c r="I375" s="2"/>
    </row>
    <row r="376" spans="1:9" ht="15" hidden="1" customHeight="1" x14ac:dyDescent="0.25">
      <c r="A376" s="47"/>
      <c r="B376" s="54"/>
      <c r="C376" s="11">
        <v>2020</v>
      </c>
      <c r="D376" s="40">
        <f>E376+F376+G376+H376</f>
        <v>0</v>
      </c>
      <c r="E376" s="40"/>
      <c r="F376" s="40">
        <v>0</v>
      </c>
      <c r="G376" s="40"/>
      <c r="H376" s="40"/>
      <c r="I376" s="2"/>
    </row>
    <row r="377" spans="1:9" ht="15" hidden="1" customHeight="1" x14ac:dyDescent="0.25">
      <c r="A377" s="47"/>
      <c r="B377" s="55"/>
      <c r="C377" s="11">
        <v>2021</v>
      </c>
      <c r="D377" s="40">
        <f>E377+F377+G377+H377</f>
        <v>0</v>
      </c>
      <c r="E377" s="40"/>
      <c r="F377" s="40">
        <v>0</v>
      </c>
      <c r="G377" s="40"/>
      <c r="H377" s="40"/>
      <c r="I377" s="2"/>
    </row>
    <row r="378" spans="1:9" ht="15" customHeight="1" x14ac:dyDescent="0.25">
      <c r="A378" s="21" t="s">
        <v>11</v>
      </c>
      <c r="B378" s="25"/>
      <c r="C378" s="20"/>
      <c r="D378" s="40">
        <f>SUM(D370:D373)</f>
        <v>3291320.676</v>
      </c>
      <c r="E378" s="40">
        <f t="shared" ref="E378:F378" si="57">SUM(E370:E373)</f>
        <v>0</v>
      </c>
      <c r="F378" s="40">
        <f t="shared" si="57"/>
        <v>3291320.676</v>
      </c>
      <c r="G378" s="40"/>
      <c r="H378" s="40"/>
      <c r="I378" s="2"/>
    </row>
    <row r="379" spans="1:9" ht="12.75" customHeight="1" x14ac:dyDescent="0.25">
      <c r="A379" s="52" t="s">
        <v>70</v>
      </c>
      <c r="B379" s="47" t="s">
        <v>26</v>
      </c>
      <c r="C379" s="11">
        <v>2020</v>
      </c>
      <c r="D379" s="40">
        <f>E379+F379+G379+H379</f>
        <v>174786</v>
      </c>
      <c r="E379" s="40">
        <v>0</v>
      </c>
      <c r="F379" s="40">
        <v>174786</v>
      </c>
      <c r="G379" s="40">
        <v>0</v>
      </c>
      <c r="H379" s="40">
        <v>0</v>
      </c>
      <c r="I379" s="2"/>
    </row>
    <row r="380" spans="1:9" ht="15" x14ac:dyDescent="0.25">
      <c r="A380" s="52"/>
      <c r="B380" s="47"/>
      <c r="C380" s="11">
        <v>2021</v>
      </c>
      <c r="D380" s="40">
        <f t="shared" ref="D380:D381" si="58">E380+F380+G380+H380</f>
        <v>0</v>
      </c>
      <c r="E380" s="40">
        <v>0</v>
      </c>
      <c r="F380" s="40">
        <v>0</v>
      </c>
      <c r="G380" s="40">
        <v>0</v>
      </c>
      <c r="H380" s="40">
        <v>0</v>
      </c>
      <c r="I380" s="2"/>
    </row>
    <row r="381" spans="1:9" ht="18" customHeight="1" x14ac:dyDescent="0.25">
      <c r="A381" s="52"/>
      <c r="B381" s="47"/>
      <c r="C381" s="11">
        <v>2022</v>
      </c>
      <c r="D381" s="40">
        <f t="shared" si="58"/>
        <v>0</v>
      </c>
      <c r="E381" s="40">
        <v>0</v>
      </c>
      <c r="F381" s="40">
        <v>0</v>
      </c>
      <c r="G381" s="40">
        <v>0</v>
      </c>
      <c r="H381" s="40">
        <v>0</v>
      </c>
      <c r="I381" s="2"/>
    </row>
    <row r="382" spans="1:9" ht="15" x14ac:dyDescent="0.25">
      <c r="A382" s="23" t="s">
        <v>11</v>
      </c>
      <c r="B382" s="17"/>
      <c r="C382" s="20"/>
      <c r="D382" s="40">
        <f>SUM(D379:D381)</f>
        <v>174786</v>
      </c>
      <c r="E382" s="40">
        <f t="shared" ref="E382:H382" si="59">SUM(E379:E381)</f>
        <v>0</v>
      </c>
      <c r="F382" s="40">
        <f t="shared" si="59"/>
        <v>174786</v>
      </c>
      <c r="G382" s="40">
        <f t="shared" si="59"/>
        <v>0</v>
      </c>
      <c r="H382" s="40">
        <f t="shared" si="59"/>
        <v>0</v>
      </c>
      <c r="I382" s="2"/>
    </row>
    <row r="383" spans="1:9" ht="15" customHeight="1" x14ac:dyDescent="0.25">
      <c r="A383" s="48" t="s">
        <v>59</v>
      </c>
      <c r="B383" s="48" t="s">
        <v>9</v>
      </c>
      <c r="C383" s="11">
        <v>2018</v>
      </c>
      <c r="D383" s="40">
        <v>1036177.1799999999</v>
      </c>
      <c r="E383" s="40"/>
      <c r="F383" s="40">
        <v>1036177.1799999999</v>
      </c>
      <c r="G383" s="40"/>
      <c r="H383" s="40"/>
      <c r="I383" s="2"/>
    </row>
    <row r="384" spans="1:9" ht="15" x14ac:dyDescent="0.25">
      <c r="A384" s="56"/>
      <c r="B384" s="56"/>
      <c r="C384" s="11">
        <v>2019</v>
      </c>
      <c r="D384" s="40">
        <v>1625008</v>
      </c>
      <c r="E384" s="40"/>
      <c r="F384" s="40">
        <v>1625008</v>
      </c>
      <c r="G384" s="40"/>
      <c r="H384" s="40"/>
      <c r="I384" s="2"/>
    </row>
    <row r="385" spans="1:9" ht="15" x14ac:dyDescent="0.25">
      <c r="A385" s="56"/>
      <c r="B385" s="56"/>
      <c r="C385" s="11">
        <v>2020</v>
      </c>
      <c r="D385" s="40">
        <f>F385</f>
        <v>1006588.44</v>
      </c>
      <c r="E385" s="40"/>
      <c r="F385" s="40">
        <v>1006588.44</v>
      </c>
      <c r="G385" s="40"/>
      <c r="H385" s="40"/>
      <c r="I385" s="2"/>
    </row>
    <row r="386" spans="1:9" ht="14.25" customHeight="1" x14ac:dyDescent="0.25">
      <c r="A386" s="56"/>
      <c r="B386" s="56"/>
      <c r="C386" s="11">
        <v>2021</v>
      </c>
      <c r="D386" s="40">
        <v>1348806.1</v>
      </c>
      <c r="E386" s="40">
        <v>246005.4</v>
      </c>
      <c r="F386" s="40">
        <f>D386-E386</f>
        <v>1102800.7000000002</v>
      </c>
      <c r="G386" s="40"/>
      <c r="H386" s="40"/>
      <c r="I386" s="2"/>
    </row>
    <row r="387" spans="1:9" ht="13.5" customHeight="1" x14ac:dyDescent="0.25">
      <c r="A387" s="56"/>
      <c r="B387" s="56"/>
      <c r="C387" s="11">
        <v>2022</v>
      </c>
      <c r="D387" s="40">
        <v>1494422.4</v>
      </c>
      <c r="E387" s="40">
        <v>378309.9</v>
      </c>
      <c r="F387" s="40">
        <f t="shared" ref="F387:F389" si="60">D387-E387</f>
        <v>1116112.5</v>
      </c>
      <c r="G387" s="40"/>
      <c r="H387" s="40"/>
      <c r="I387" s="2"/>
    </row>
    <row r="388" spans="1:9" ht="13.5" customHeight="1" x14ac:dyDescent="0.25">
      <c r="A388" s="56"/>
      <c r="B388" s="56"/>
      <c r="C388" s="11">
        <v>2023</v>
      </c>
      <c r="D388" s="40">
        <v>1203311.1000000001</v>
      </c>
      <c r="E388" s="40">
        <v>473569.1</v>
      </c>
      <c r="F388" s="40">
        <f t="shared" si="60"/>
        <v>729742.00000000012</v>
      </c>
      <c r="G388" s="40"/>
      <c r="H388" s="40"/>
      <c r="I388" s="2"/>
    </row>
    <row r="389" spans="1:9" ht="13.5" customHeight="1" x14ac:dyDescent="0.25">
      <c r="A389" s="56"/>
      <c r="B389" s="56"/>
      <c r="C389" s="11">
        <v>2024</v>
      </c>
      <c r="D389" s="40">
        <v>928390</v>
      </c>
      <c r="E389" s="40">
        <v>614151</v>
      </c>
      <c r="F389" s="40">
        <f t="shared" si="60"/>
        <v>314239</v>
      </c>
      <c r="G389" s="40"/>
      <c r="H389" s="40"/>
      <c r="I389" s="2"/>
    </row>
    <row r="390" spans="1:9" ht="13.5" customHeight="1" x14ac:dyDescent="0.25">
      <c r="A390" s="49"/>
      <c r="B390" s="49"/>
      <c r="C390" s="20">
        <v>2025</v>
      </c>
      <c r="D390" s="40">
        <v>972390</v>
      </c>
      <c r="E390" s="40">
        <v>643257.96</v>
      </c>
      <c r="F390" s="40">
        <v>329132.03999999998</v>
      </c>
      <c r="G390" s="40"/>
      <c r="H390" s="40"/>
      <c r="I390" s="2"/>
    </row>
    <row r="391" spans="1:9" ht="13.5" customHeight="1" x14ac:dyDescent="0.25">
      <c r="A391" s="19" t="s">
        <v>11</v>
      </c>
      <c r="B391" s="18"/>
      <c r="C391" s="20"/>
      <c r="D391" s="40">
        <f>SUM(D383:D390)</f>
        <v>9615093.2199999988</v>
      </c>
      <c r="E391" s="40">
        <f t="shared" ref="E391:F391" si="61">SUM(E383:E390)</f>
        <v>2355293.36</v>
      </c>
      <c r="F391" s="40">
        <f t="shared" si="61"/>
        <v>7259799.8600000003</v>
      </c>
      <c r="G391" s="40">
        <f t="shared" ref="G391:H391" si="62">SUM(G383:G389)</f>
        <v>0</v>
      </c>
      <c r="H391" s="40">
        <f t="shared" si="62"/>
        <v>0</v>
      </c>
      <c r="I391" s="2"/>
    </row>
    <row r="392" spans="1:9" ht="15" customHeight="1" x14ac:dyDescent="0.25">
      <c r="A392" s="48" t="s">
        <v>60</v>
      </c>
      <c r="B392" s="64" t="s">
        <v>6</v>
      </c>
      <c r="C392" s="11">
        <v>2018</v>
      </c>
      <c r="D392" s="40">
        <v>1398763.26</v>
      </c>
      <c r="E392" s="40">
        <v>15982.8</v>
      </c>
      <c r="F392" s="40">
        <v>1382780.46</v>
      </c>
      <c r="G392" s="40">
        <v>0</v>
      </c>
      <c r="H392" s="40">
        <v>0</v>
      </c>
      <c r="I392" s="2"/>
    </row>
    <row r="393" spans="1:9" ht="15" x14ac:dyDescent="0.25">
      <c r="A393" s="56"/>
      <c r="B393" s="65"/>
      <c r="C393" s="11">
        <v>2019</v>
      </c>
      <c r="D393" s="40">
        <v>2587201.0699999998</v>
      </c>
      <c r="E393" s="40">
        <v>19601.400000000001</v>
      </c>
      <c r="F393" s="40">
        <v>2567599.67</v>
      </c>
      <c r="G393" s="40">
        <v>0</v>
      </c>
      <c r="H393" s="40">
        <v>0</v>
      </c>
      <c r="I393" s="2"/>
    </row>
    <row r="394" spans="1:9" ht="15" x14ac:dyDescent="0.25">
      <c r="A394" s="56"/>
      <c r="B394" s="65"/>
      <c r="C394" s="11">
        <v>2020</v>
      </c>
      <c r="D394" s="40">
        <f>SUM(E394:F394)</f>
        <v>5053421.8</v>
      </c>
      <c r="E394" s="40">
        <v>1561930.7</v>
      </c>
      <c r="F394" s="40">
        <v>3491491.1</v>
      </c>
      <c r="G394" s="40">
        <v>0</v>
      </c>
      <c r="H394" s="40">
        <v>0</v>
      </c>
      <c r="I394" s="2"/>
    </row>
    <row r="395" spans="1:9" ht="15" x14ac:dyDescent="0.25">
      <c r="A395" s="56"/>
      <c r="B395" s="65"/>
      <c r="C395" s="11">
        <v>2021</v>
      </c>
      <c r="D395" s="40">
        <f>E395+F395</f>
        <v>3130915.3880000003</v>
      </c>
      <c r="E395" s="40">
        <v>451735.82799999998</v>
      </c>
      <c r="F395" s="40">
        <v>2679179.56</v>
      </c>
      <c r="G395" s="40">
        <v>0</v>
      </c>
      <c r="H395" s="40">
        <v>0</v>
      </c>
      <c r="I395" s="2"/>
    </row>
    <row r="396" spans="1:9" ht="15" x14ac:dyDescent="0.25">
      <c r="A396" s="56"/>
      <c r="B396" s="65"/>
      <c r="C396" s="11">
        <v>2022</v>
      </c>
      <c r="D396" s="40">
        <f t="shared" ref="D396:D397" si="63">E396+F396</f>
        <v>2692226.0999999996</v>
      </c>
      <c r="E396" s="40">
        <v>324745.60700000002</v>
      </c>
      <c r="F396" s="40">
        <v>2367480.4929999998</v>
      </c>
      <c r="G396" s="40">
        <v>0</v>
      </c>
      <c r="H396" s="40">
        <v>0</v>
      </c>
      <c r="I396" s="2"/>
    </row>
    <row r="397" spans="1:9" ht="15" x14ac:dyDescent="0.25">
      <c r="A397" s="56"/>
      <c r="B397" s="65"/>
      <c r="C397" s="11">
        <v>2023</v>
      </c>
      <c r="D397" s="40">
        <f t="shared" si="63"/>
        <v>1338089.7000000002</v>
      </c>
      <c r="E397" s="40">
        <v>229486.35</v>
      </c>
      <c r="F397" s="40">
        <v>1108603.3500000001</v>
      </c>
      <c r="G397" s="40">
        <v>0</v>
      </c>
      <c r="H397" s="40">
        <v>0</v>
      </c>
      <c r="I397" s="2"/>
    </row>
    <row r="398" spans="1:9" ht="15" x14ac:dyDescent="0.25">
      <c r="A398" s="56"/>
      <c r="B398" s="65"/>
      <c r="C398" s="11">
        <v>2024</v>
      </c>
      <c r="D398" s="40">
        <f>E398+F398</f>
        <v>1645958.63</v>
      </c>
      <c r="E398" s="40">
        <v>234293.23</v>
      </c>
      <c r="F398" s="40">
        <v>1411665.4</v>
      </c>
      <c r="G398" s="40">
        <v>0</v>
      </c>
      <c r="H398" s="40">
        <v>0</v>
      </c>
      <c r="I398" s="2"/>
    </row>
    <row r="399" spans="1:9" ht="15" x14ac:dyDescent="0.25">
      <c r="A399" s="56"/>
      <c r="B399" s="65"/>
      <c r="C399" s="20">
        <v>2025</v>
      </c>
      <c r="D399" s="40">
        <f>E399+F399</f>
        <v>1778304.716</v>
      </c>
      <c r="E399" s="40">
        <v>205186.2</v>
      </c>
      <c r="F399" s="40">
        <f>F398*1.04+104986.5</f>
        <v>1573118.5160000001</v>
      </c>
      <c r="G399" s="40"/>
      <c r="H399" s="40"/>
      <c r="I399" s="2"/>
    </row>
    <row r="400" spans="1:9" ht="15" x14ac:dyDescent="0.25">
      <c r="A400" s="56"/>
      <c r="B400" s="65"/>
      <c r="C400" s="20">
        <v>2026</v>
      </c>
      <c r="D400" s="40">
        <f t="shared" ref="D400:D404" si="64">E400+F400</f>
        <v>1636043.25664</v>
      </c>
      <c r="E400" s="40">
        <v>0</v>
      </c>
      <c r="F400" s="40">
        <f>F399*1.04</f>
        <v>1636043.25664</v>
      </c>
      <c r="G400" s="40"/>
      <c r="H400" s="40"/>
      <c r="I400" s="2"/>
    </row>
    <row r="401" spans="1:9" ht="15" x14ac:dyDescent="0.25">
      <c r="A401" s="56"/>
      <c r="B401" s="65"/>
      <c r="C401" s="20">
        <v>2027</v>
      </c>
      <c r="D401" s="40">
        <f t="shared" si="64"/>
        <v>1701484.9869056002</v>
      </c>
      <c r="E401" s="40">
        <v>0</v>
      </c>
      <c r="F401" s="40">
        <f t="shared" ref="F401:F404" si="65">F400*1.04</f>
        <v>1701484.9869056002</v>
      </c>
      <c r="G401" s="40"/>
      <c r="H401" s="40"/>
      <c r="I401" s="2"/>
    </row>
    <row r="402" spans="1:9" ht="15" x14ac:dyDescent="0.25">
      <c r="A402" s="56"/>
      <c r="B402" s="65"/>
      <c r="C402" s="20">
        <v>2028</v>
      </c>
      <c r="D402" s="40">
        <f t="shared" si="64"/>
        <v>1769544.3863818243</v>
      </c>
      <c r="E402" s="40">
        <v>0</v>
      </c>
      <c r="F402" s="40">
        <f t="shared" si="65"/>
        <v>1769544.3863818243</v>
      </c>
      <c r="G402" s="40"/>
      <c r="H402" s="40"/>
      <c r="I402" s="2"/>
    </row>
    <row r="403" spans="1:9" ht="15" x14ac:dyDescent="0.25">
      <c r="A403" s="56"/>
      <c r="B403" s="65"/>
      <c r="C403" s="20">
        <v>2029</v>
      </c>
      <c r="D403" s="40">
        <f t="shared" si="64"/>
        <v>1840326.1618370973</v>
      </c>
      <c r="E403" s="40">
        <v>0</v>
      </c>
      <c r="F403" s="40">
        <f t="shared" si="65"/>
        <v>1840326.1618370973</v>
      </c>
      <c r="G403" s="40"/>
      <c r="H403" s="40"/>
      <c r="I403" s="2"/>
    </row>
    <row r="404" spans="1:9" ht="15" x14ac:dyDescent="0.25">
      <c r="A404" s="49"/>
      <c r="B404" s="65"/>
      <c r="C404" s="20">
        <v>2030</v>
      </c>
      <c r="D404" s="40">
        <f t="shared" si="64"/>
        <v>1913939.2083105813</v>
      </c>
      <c r="E404" s="40">
        <v>0</v>
      </c>
      <c r="F404" s="40">
        <f t="shared" si="65"/>
        <v>1913939.2083105813</v>
      </c>
      <c r="G404" s="40"/>
      <c r="H404" s="40"/>
      <c r="I404" s="2"/>
    </row>
    <row r="405" spans="1:9" ht="15" x14ac:dyDescent="0.25">
      <c r="A405" s="17" t="s">
        <v>11</v>
      </c>
      <c r="B405" s="66"/>
      <c r="C405" s="20"/>
      <c r="D405" s="40">
        <f>SUM(D392:D404)</f>
        <v>28486218.664075099</v>
      </c>
      <c r="E405" s="40">
        <f>SUM(E392:E404)</f>
        <v>3042962.1150000002</v>
      </c>
      <c r="F405" s="40">
        <f>SUM(F392:F404)</f>
        <v>25443256.549075104</v>
      </c>
      <c r="G405" s="40">
        <f t="shared" ref="G405:H405" si="66">SUM(G392:G398)</f>
        <v>0</v>
      </c>
      <c r="H405" s="40">
        <f t="shared" si="66"/>
        <v>0</v>
      </c>
      <c r="I405" s="2"/>
    </row>
    <row r="406" spans="1:9" ht="32.25" customHeight="1" x14ac:dyDescent="0.25">
      <c r="A406" s="48" t="s">
        <v>61</v>
      </c>
      <c r="B406" s="50" t="s">
        <v>6</v>
      </c>
      <c r="C406" s="11">
        <v>2020</v>
      </c>
      <c r="D406" s="40">
        <v>0</v>
      </c>
      <c r="E406" s="40">
        <v>0</v>
      </c>
      <c r="F406" s="40">
        <v>0</v>
      </c>
      <c r="G406" s="40"/>
      <c r="H406" s="40"/>
      <c r="I406" s="2"/>
    </row>
    <row r="407" spans="1:9" ht="34.5" customHeight="1" x14ac:dyDescent="0.25">
      <c r="A407" s="49"/>
      <c r="B407" s="51"/>
      <c r="C407" s="11">
        <v>2021</v>
      </c>
      <c r="D407" s="40">
        <f>F407</f>
        <v>34300</v>
      </c>
      <c r="E407" s="40">
        <v>0</v>
      </c>
      <c r="F407" s="40">
        <v>34300</v>
      </c>
      <c r="G407" s="40"/>
      <c r="H407" s="40"/>
      <c r="I407" s="2"/>
    </row>
    <row r="408" spans="1:9" ht="20.25" customHeight="1" x14ac:dyDescent="0.25">
      <c r="A408" s="19" t="s">
        <v>11</v>
      </c>
      <c r="B408" s="24"/>
      <c r="C408" s="20"/>
      <c r="D408" s="40">
        <f>SUM(D406:D407)</f>
        <v>34300</v>
      </c>
      <c r="E408" s="40">
        <f t="shared" ref="E408:H408" si="67">SUM(E406:E407)</f>
        <v>0</v>
      </c>
      <c r="F408" s="40">
        <f t="shared" si="67"/>
        <v>34300</v>
      </c>
      <c r="G408" s="40">
        <f t="shared" si="67"/>
        <v>0</v>
      </c>
      <c r="H408" s="40">
        <f t="shared" si="67"/>
        <v>0</v>
      </c>
      <c r="I408" s="2"/>
    </row>
    <row r="409" spans="1:9" ht="14.25" customHeight="1" x14ac:dyDescent="0.25">
      <c r="A409" s="52" t="s">
        <v>62</v>
      </c>
      <c r="B409" s="52" t="s">
        <v>6</v>
      </c>
      <c r="C409" s="13">
        <v>2019</v>
      </c>
      <c r="D409" s="41">
        <v>289399</v>
      </c>
      <c r="E409" s="41">
        <v>0</v>
      </c>
      <c r="F409" s="40">
        <v>289399</v>
      </c>
      <c r="G409" s="41">
        <v>0</v>
      </c>
      <c r="H409" s="41">
        <v>0</v>
      </c>
      <c r="I409" s="45"/>
    </row>
    <row r="410" spans="1:9" ht="15" x14ac:dyDescent="0.25">
      <c r="A410" s="52"/>
      <c r="B410" s="52"/>
      <c r="C410" s="13">
        <v>2020</v>
      </c>
      <c r="D410" s="41">
        <v>0</v>
      </c>
      <c r="E410" s="41">
        <v>0</v>
      </c>
      <c r="F410" s="40">
        <v>0</v>
      </c>
      <c r="G410" s="41">
        <v>0</v>
      </c>
      <c r="H410" s="41">
        <v>0</v>
      </c>
      <c r="I410" s="45"/>
    </row>
    <row r="411" spans="1:9" ht="15" x14ac:dyDescent="0.25">
      <c r="A411" s="52"/>
      <c r="B411" s="52"/>
      <c r="C411" s="13">
        <v>2021</v>
      </c>
      <c r="D411" s="41">
        <v>0</v>
      </c>
      <c r="E411" s="41">
        <v>0</v>
      </c>
      <c r="F411" s="40">
        <v>0</v>
      </c>
      <c r="G411" s="41">
        <v>0</v>
      </c>
      <c r="H411" s="41">
        <v>0</v>
      </c>
      <c r="I411" s="45"/>
    </row>
    <row r="412" spans="1:9" ht="15" x14ac:dyDescent="0.25">
      <c r="A412" s="52"/>
      <c r="B412" s="52"/>
      <c r="C412" s="13">
        <v>2022</v>
      </c>
      <c r="D412" s="41">
        <v>0</v>
      </c>
      <c r="E412" s="41">
        <v>0</v>
      </c>
      <c r="F412" s="40">
        <v>0</v>
      </c>
      <c r="G412" s="41">
        <v>0</v>
      </c>
      <c r="H412" s="41">
        <v>0</v>
      </c>
      <c r="I412" s="45"/>
    </row>
    <row r="413" spans="1:9" ht="15" x14ac:dyDescent="0.25">
      <c r="A413" s="52"/>
      <c r="B413" s="52"/>
      <c r="C413" s="13">
        <v>2023</v>
      </c>
      <c r="D413" s="41">
        <v>0</v>
      </c>
      <c r="E413" s="41">
        <v>0</v>
      </c>
      <c r="F413" s="40">
        <v>0</v>
      </c>
      <c r="G413" s="41">
        <v>0</v>
      </c>
      <c r="H413" s="41">
        <v>0</v>
      </c>
      <c r="I413" s="45"/>
    </row>
    <row r="414" spans="1:9" ht="15" x14ac:dyDescent="0.25">
      <c r="A414" s="52"/>
      <c r="B414" s="52"/>
      <c r="C414" s="13">
        <v>2024</v>
      </c>
      <c r="D414" s="41">
        <v>0</v>
      </c>
      <c r="E414" s="41">
        <v>0</v>
      </c>
      <c r="F414" s="40">
        <v>0</v>
      </c>
      <c r="G414" s="41">
        <v>0</v>
      </c>
      <c r="H414" s="41">
        <v>0</v>
      </c>
      <c r="I414" s="45"/>
    </row>
    <row r="415" spans="1:9" ht="15" x14ac:dyDescent="0.25">
      <c r="A415" s="22" t="s">
        <v>11</v>
      </c>
      <c r="B415" s="22"/>
      <c r="C415" s="26"/>
      <c r="D415" s="41">
        <v>289399</v>
      </c>
      <c r="E415" s="41">
        <v>0</v>
      </c>
      <c r="F415" s="41">
        <v>289399</v>
      </c>
      <c r="G415" s="41"/>
      <c r="H415" s="41"/>
      <c r="I415" s="10"/>
    </row>
    <row r="416" spans="1:9" ht="15" x14ac:dyDescent="0.25">
      <c r="A416" s="47" t="s">
        <v>63</v>
      </c>
      <c r="B416" s="47" t="s">
        <v>6</v>
      </c>
      <c r="C416" s="11">
        <v>2019</v>
      </c>
      <c r="D416" s="40">
        <v>85080.8</v>
      </c>
      <c r="E416" s="40">
        <v>85080.8</v>
      </c>
      <c r="F416" s="40">
        <v>0</v>
      </c>
      <c r="G416" s="40">
        <v>0</v>
      </c>
      <c r="H416" s="40">
        <v>0</v>
      </c>
      <c r="I416" s="2"/>
    </row>
    <row r="417" spans="1:9" ht="15" x14ac:dyDescent="0.25">
      <c r="A417" s="47"/>
      <c r="B417" s="47"/>
      <c r="C417" s="11">
        <v>2020</v>
      </c>
      <c r="D417" s="40">
        <v>100266.5</v>
      </c>
      <c r="E417" s="40">
        <v>100266.5</v>
      </c>
      <c r="F417" s="40">
        <v>0</v>
      </c>
      <c r="G417" s="40">
        <v>0</v>
      </c>
      <c r="H417" s="40">
        <v>0</v>
      </c>
      <c r="I417" s="2"/>
    </row>
    <row r="418" spans="1:9" ht="15" x14ac:dyDescent="0.25">
      <c r="A418" s="47"/>
      <c r="B418" s="47"/>
      <c r="C418" s="11">
        <v>2021</v>
      </c>
      <c r="D418" s="40">
        <f>E418</f>
        <v>64795.9</v>
      </c>
      <c r="E418" s="40">
        <v>64795.9</v>
      </c>
      <c r="F418" s="40">
        <v>0</v>
      </c>
      <c r="G418" s="40">
        <v>0</v>
      </c>
      <c r="H418" s="40">
        <v>0</v>
      </c>
      <c r="I418" s="2"/>
    </row>
    <row r="419" spans="1:9" ht="15" x14ac:dyDescent="0.25">
      <c r="A419" s="47"/>
      <c r="B419" s="47"/>
      <c r="C419" s="11">
        <v>2022</v>
      </c>
      <c r="D419" s="40">
        <f t="shared" ref="D419:D420" si="68">E419</f>
        <v>104343.1</v>
      </c>
      <c r="E419" s="40">
        <v>104343.1</v>
      </c>
      <c r="F419" s="40">
        <v>0</v>
      </c>
      <c r="G419" s="40">
        <v>0</v>
      </c>
      <c r="H419" s="40">
        <v>0</v>
      </c>
      <c r="I419" s="2"/>
    </row>
    <row r="420" spans="1:9" ht="15" x14ac:dyDescent="0.25">
      <c r="A420" s="47"/>
      <c r="B420" s="47"/>
      <c r="C420" s="11">
        <v>2023</v>
      </c>
      <c r="D420" s="40">
        <f t="shared" si="68"/>
        <v>56669.5</v>
      </c>
      <c r="E420" s="40">
        <v>56669.5</v>
      </c>
      <c r="F420" s="40">
        <v>0</v>
      </c>
      <c r="G420" s="40">
        <v>0</v>
      </c>
      <c r="H420" s="40">
        <v>0</v>
      </c>
      <c r="I420" s="2"/>
    </row>
    <row r="421" spans="1:9" ht="15" x14ac:dyDescent="0.25">
      <c r="A421" s="47"/>
      <c r="B421" s="47"/>
      <c r="C421" s="11">
        <v>2024</v>
      </c>
      <c r="D421" s="40">
        <v>0</v>
      </c>
      <c r="E421" s="40">
        <v>0</v>
      </c>
      <c r="F421" s="40">
        <v>0</v>
      </c>
      <c r="G421" s="40">
        <v>0</v>
      </c>
      <c r="H421" s="40">
        <v>0</v>
      </c>
      <c r="I421" s="2"/>
    </row>
    <row r="422" spans="1:9" ht="15" x14ac:dyDescent="0.25">
      <c r="A422" s="21" t="s">
        <v>11</v>
      </c>
      <c r="B422" s="21"/>
      <c r="C422" s="20"/>
      <c r="D422" s="40">
        <f>SUM(D416:D421)</f>
        <v>411155.8</v>
      </c>
      <c r="E422" s="40">
        <f t="shared" ref="E422:H422" si="69">SUM(E416:E421)</f>
        <v>411155.8</v>
      </c>
      <c r="F422" s="40">
        <f t="shared" si="69"/>
        <v>0</v>
      </c>
      <c r="G422" s="40">
        <f t="shared" si="69"/>
        <v>0</v>
      </c>
      <c r="H422" s="40">
        <f t="shared" si="69"/>
        <v>0</v>
      </c>
      <c r="I422" s="2"/>
    </row>
    <row r="423" spans="1:9" ht="15" x14ac:dyDescent="0.25">
      <c r="A423" s="47" t="s">
        <v>64</v>
      </c>
      <c r="B423" s="47" t="s">
        <v>6</v>
      </c>
      <c r="C423" s="11">
        <v>2019</v>
      </c>
      <c r="D423" s="40">
        <v>153978.79999999999</v>
      </c>
      <c r="E423" s="40">
        <v>153978.79999999999</v>
      </c>
      <c r="F423" s="40">
        <v>0</v>
      </c>
      <c r="G423" s="40">
        <v>0</v>
      </c>
      <c r="H423" s="40">
        <v>0</v>
      </c>
      <c r="I423" s="2"/>
    </row>
    <row r="424" spans="1:9" ht="15" x14ac:dyDescent="0.25">
      <c r="A424" s="47"/>
      <c r="B424" s="47"/>
      <c r="C424" s="11">
        <v>2020</v>
      </c>
      <c r="D424" s="40">
        <v>289418.7</v>
      </c>
      <c r="E424" s="40">
        <v>289418.7</v>
      </c>
      <c r="F424" s="40">
        <v>0</v>
      </c>
      <c r="G424" s="40">
        <v>0</v>
      </c>
      <c r="H424" s="40">
        <v>0</v>
      </c>
      <c r="I424" s="2"/>
    </row>
    <row r="425" spans="1:9" ht="15" x14ac:dyDescent="0.25">
      <c r="A425" s="47"/>
      <c r="B425" s="47"/>
      <c r="C425" s="11">
        <v>2021</v>
      </c>
      <c r="D425" s="40">
        <f>E425</f>
        <v>112352.4</v>
      </c>
      <c r="E425" s="40">
        <v>112352.4</v>
      </c>
      <c r="F425" s="40">
        <v>0</v>
      </c>
      <c r="G425" s="40">
        <v>0</v>
      </c>
      <c r="H425" s="40">
        <v>0</v>
      </c>
      <c r="I425" s="2"/>
    </row>
    <row r="426" spans="1:9" ht="15" x14ac:dyDescent="0.25">
      <c r="A426" s="47"/>
      <c r="B426" s="47"/>
      <c r="C426" s="11">
        <v>2022</v>
      </c>
      <c r="D426" s="40">
        <f t="shared" ref="D426:D427" si="70">E426</f>
        <v>134421.70000000001</v>
      </c>
      <c r="E426" s="40">
        <v>134421.70000000001</v>
      </c>
      <c r="F426" s="40">
        <v>0</v>
      </c>
      <c r="G426" s="40">
        <v>0</v>
      </c>
      <c r="H426" s="40">
        <v>0</v>
      </c>
      <c r="I426" s="2"/>
    </row>
    <row r="427" spans="1:9" ht="15" x14ac:dyDescent="0.25">
      <c r="A427" s="47"/>
      <c r="B427" s="47"/>
      <c r="C427" s="11">
        <v>2023</v>
      </c>
      <c r="D427" s="40">
        <f t="shared" si="70"/>
        <v>34952.800000000003</v>
      </c>
      <c r="E427" s="40">
        <v>34952.800000000003</v>
      </c>
      <c r="F427" s="40">
        <v>0</v>
      </c>
      <c r="G427" s="40">
        <v>0</v>
      </c>
      <c r="H427" s="40">
        <v>0</v>
      </c>
      <c r="I427" s="2"/>
    </row>
    <row r="428" spans="1:9" ht="15" x14ac:dyDescent="0.25">
      <c r="A428" s="47"/>
      <c r="B428" s="47"/>
      <c r="C428" s="11">
        <v>2024</v>
      </c>
      <c r="D428" s="40">
        <v>0</v>
      </c>
      <c r="E428" s="40">
        <v>0</v>
      </c>
      <c r="F428" s="40">
        <v>0</v>
      </c>
      <c r="G428" s="40">
        <v>0</v>
      </c>
      <c r="H428" s="40">
        <v>0</v>
      </c>
      <c r="I428" s="2"/>
    </row>
    <row r="429" spans="1:9" ht="15" x14ac:dyDescent="0.25">
      <c r="A429" s="21" t="s">
        <v>11</v>
      </c>
      <c r="B429" s="21"/>
      <c r="C429" s="20"/>
      <c r="D429" s="40">
        <f>SUM(D423:D428)</f>
        <v>725124.40000000014</v>
      </c>
      <c r="E429" s="40">
        <f t="shared" ref="E429:H429" si="71">SUM(E423:E428)</f>
        <v>725124.40000000014</v>
      </c>
      <c r="F429" s="40">
        <f t="shared" si="71"/>
        <v>0</v>
      </c>
      <c r="G429" s="40">
        <f t="shared" si="71"/>
        <v>0</v>
      </c>
      <c r="H429" s="40">
        <f t="shared" si="71"/>
        <v>0</v>
      </c>
      <c r="I429" s="2"/>
    </row>
    <row r="430" spans="1:9" ht="15.75" customHeight="1" x14ac:dyDescent="0.25">
      <c r="A430" s="47" t="s">
        <v>12</v>
      </c>
      <c r="B430" s="47" t="s">
        <v>6</v>
      </c>
      <c r="C430" s="11">
        <v>2018</v>
      </c>
      <c r="D430" s="40">
        <f t="shared" ref="D430:D436" si="72">E430+F430+G430+H430</f>
        <v>10796583.6</v>
      </c>
      <c r="E430" s="40">
        <f t="shared" ref="E430:E436" si="73">E438+E446</f>
        <v>0</v>
      </c>
      <c r="F430" s="40">
        <f t="shared" ref="F430:F436" si="74">F438+F446+F454</f>
        <v>10796583.6</v>
      </c>
      <c r="G430" s="40">
        <f t="shared" ref="G430:H436" si="75">G438+G446</f>
        <v>0</v>
      </c>
      <c r="H430" s="40">
        <f t="shared" si="75"/>
        <v>0</v>
      </c>
      <c r="I430" s="2"/>
    </row>
    <row r="431" spans="1:9" ht="15" x14ac:dyDescent="0.25">
      <c r="A431" s="47"/>
      <c r="B431" s="47"/>
      <c r="C431" s="11">
        <v>2019</v>
      </c>
      <c r="D431" s="40">
        <f t="shared" si="72"/>
        <v>12414421.9</v>
      </c>
      <c r="E431" s="40">
        <f t="shared" si="73"/>
        <v>0</v>
      </c>
      <c r="F431" s="40">
        <f t="shared" si="74"/>
        <v>12414421.9</v>
      </c>
      <c r="G431" s="40">
        <f t="shared" si="75"/>
        <v>0</v>
      </c>
      <c r="H431" s="40">
        <f t="shared" si="75"/>
        <v>0</v>
      </c>
      <c r="I431" s="2"/>
    </row>
    <row r="432" spans="1:9" ht="15" x14ac:dyDescent="0.25">
      <c r="A432" s="47"/>
      <c r="B432" s="47"/>
      <c r="C432" s="11">
        <v>2020</v>
      </c>
      <c r="D432" s="40">
        <f t="shared" si="72"/>
        <v>12075657.5</v>
      </c>
      <c r="E432" s="40">
        <f t="shared" si="73"/>
        <v>548725.1</v>
      </c>
      <c r="F432" s="40">
        <f t="shared" si="74"/>
        <v>11526932.4</v>
      </c>
      <c r="G432" s="40">
        <f t="shared" si="75"/>
        <v>0</v>
      </c>
      <c r="H432" s="40">
        <f t="shared" si="75"/>
        <v>0</v>
      </c>
      <c r="I432" s="2"/>
    </row>
    <row r="433" spans="1:9" ht="15" x14ac:dyDescent="0.25">
      <c r="A433" s="47"/>
      <c r="B433" s="47"/>
      <c r="C433" s="11">
        <v>2021</v>
      </c>
      <c r="D433" s="40">
        <f>E433+F433+G433+H433</f>
        <v>26710859.539999999</v>
      </c>
      <c r="E433" s="40">
        <f t="shared" si="73"/>
        <v>0</v>
      </c>
      <c r="F433" s="40">
        <f t="shared" si="74"/>
        <v>11490482.84</v>
      </c>
      <c r="G433" s="40">
        <f t="shared" si="75"/>
        <v>0</v>
      </c>
      <c r="H433" s="43">
        <f t="shared" si="75"/>
        <v>15220376.699999999</v>
      </c>
      <c r="I433" s="2"/>
    </row>
    <row r="434" spans="1:9" ht="15" x14ac:dyDescent="0.25">
      <c r="A434" s="47"/>
      <c r="B434" s="47"/>
      <c r="C434" s="11">
        <v>2022</v>
      </c>
      <c r="D434" s="40">
        <f>E434+F434+G434+H434</f>
        <v>26806169.600000001</v>
      </c>
      <c r="E434" s="40">
        <f t="shared" si="73"/>
        <v>0</v>
      </c>
      <c r="F434" s="40">
        <f t="shared" si="74"/>
        <v>10825360.5</v>
      </c>
      <c r="G434" s="40">
        <f t="shared" si="75"/>
        <v>0</v>
      </c>
      <c r="H434" s="43">
        <f>H442+H450</f>
        <v>15980809.1</v>
      </c>
      <c r="I434" s="2"/>
    </row>
    <row r="435" spans="1:9" ht="15" x14ac:dyDescent="0.25">
      <c r="A435" s="47"/>
      <c r="B435" s="47"/>
      <c r="C435" s="11">
        <v>2023</v>
      </c>
      <c r="D435" s="40">
        <f>E435+F435+G435+H435</f>
        <v>28034137.199999999</v>
      </c>
      <c r="E435" s="40">
        <f t="shared" si="73"/>
        <v>0</v>
      </c>
      <c r="F435" s="40">
        <f t="shared" si="74"/>
        <v>11055082.199999999</v>
      </c>
      <c r="G435" s="40">
        <f t="shared" si="75"/>
        <v>0</v>
      </c>
      <c r="H435" s="43">
        <f t="shared" si="75"/>
        <v>16979055</v>
      </c>
      <c r="I435" s="2"/>
    </row>
    <row r="436" spans="1:9" ht="15" x14ac:dyDescent="0.25">
      <c r="A436" s="47"/>
      <c r="B436" s="47"/>
      <c r="C436" s="11">
        <v>2024</v>
      </c>
      <c r="D436" s="40">
        <f t="shared" si="72"/>
        <v>11466220.272</v>
      </c>
      <c r="E436" s="40">
        <f t="shared" si="73"/>
        <v>0</v>
      </c>
      <c r="F436" s="40">
        <f t="shared" si="74"/>
        <v>11466220.272</v>
      </c>
      <c r="G436" s="40">
        <f t="shared" si="75"/>
        <v>0</v>
      </c>
      <c r="H436" s="40">
        <f t="shared" si="75"/>
        <v>0</v>
      </c>
      <c r="I436" s="2"/>
    </row>
    <row r="437" spans="1:9" ht="15" customHeight="1" x14ac:dyDescent="0.25">
      <c r="A437" s="12" t="s">
        <v>17</v>
      </c>
      <c r="B437" s="12"/>
      <c r="C437" s="11"/>
      <c r="D437" s="40">
        <f>D430+D431+D432+D433+D434+D435+D436</f>
        <v>128304049.612</v>
      </c>
      <c r="E437" s="40">
        <f t="shared" ref="E437:H437" si="76">E430+E431+E432+E433+E434+E435+E436</f>
        <v>548725.1</v>
      </c>
      <c r="F437" s="40">
        <f t="shared" si="76"/>
        <v>79575083.711999997</v>
      </c>
      <c r="G437" s="40">
        <f t="shared" si="76"/>
        <v>0</v>
      </c>
      <c r="H437" s="40">
        <f t="shared" si="76"/>
        <v>48180240.799999997</v>
      </c>
      <c r="I437" s="2"/>
    </row>
    <row r="438" spans="1:9" ht="15" x14ac:dyDescent="0.25">
      <c r="A438" s="47" t="s">
        <v>65</v>
      </c>
      <c r="B438" s="47" t="s">
        <v>6</v>
      </c>
      <c r="C438" s="11">
        <v>2018</v>
      </c>
      <c r="D438" s="40">
        <v>5401550.5999999996</v>
      </c>
      <c r="E438" s="40">
        <v>0</v>
      </c>
      <c r="F438" s="40">
        <v>5401550.5999999996</v>
      </c>
      <c r="G438" s="40">
        <v>0</v>
      </c>
      <c r="H438" s="40">
        <v>0</v>
      </c>
      <c r="I438" s="2"/>
    </row>
    <row r="439" spans="1:9" ht="15" x14ac:dyDescent="0.25">
      <c r="A439" s="47"/>
      <c r="B439" s="47"/>
      <c r="C439" s="11">
        <v>2019</v>
      </c>
      <c r="D439" s="40">
        <v>6632987.5700000003</v>
      </c>
      <c r="E439" s="40">
        <v>0</v>
      </c>
      <c r="F439" s="40">
        <v>6632987.5700000003</v>
      </c>
      <c r="G439" s="40">
        <v>0</v>
      </c>
      <c r="H439" s="40">
        <v>0</v>
      </c>
      <c r="I439" s="2"/>
    </row>
    <row r="440" spans="1:9" ht="15" x14ac:dyDescent="0.25">
      <c r="A440" s="47"/>
      <c r="B440" s="47"/>
      <c r="C440" s="11">
        <v>2020</v>
      </c>
      <c r="D440" s="40">
        <v>5233421</v>
      </c>
      <c r="E440" s="40">
        <v>0</v>
      </c>
      <c r="F440" s="40">
        <v>5233421</v>
      </c>
      <c r="G440" s="40">
        <v>0</v>
      </c>
      <c r="H440" s="40">
        <v>0</v>
      </c>
      <c r="I440" s="2"/>
    </row>
    <row r="441" spans="1:9" ht="15" x14ac:dyDescent="0.25">
      <c r="A441" s="47"/>
      <c r="B441" s="47"/>
      <c r="C441" s="11">
        <v>2021</v>
      </c>
      <c r="D441" s="40">
        <f>F441</f>
        <v>5494542.7999999998</v>
      </c>
      <c r="E441" s="40">
        <v>0</v>
      </c>
      <c r="F441" s="40">
        <v>5494542.7999999998</v>
      </c>
      <c r="G441" s="40">
        <v>0</v>
      </c>
      <c r="H441" s="40"/>
      <c r="I441" s="2"/>
    </row>
    <row r="442" spans="1:9" ht="15" x14ac:dyDescent="0.25">
      <c r="A442" s="47"/>
      <c r="B442" s="47"/>
      <c r="C442" s="11">
        <v>2022</v>
      </c>
      <c r="D442" s="40">
        <f t="shared" ref="D442:D443" si="77">F442</f>
        <v>5715058.0999999996</v>
      </c>
      <c r="E442" s="40">
        <v>0</v>
      </c>
      <c r="F442" s="40">
        <v>5715058.0999999996</v>
      </c>
      <c r="G442" s="40">
        <v>0</v>
      </c>
      <c r="H442" s="40"/>
      <c r="I442" s="2"/>
    </row>
    <row r="443" spans="1:9" ht="15" x14ac:dyDescent="0.25">
      <c r="A443" s="47"/>
      <c r="B443" s="47"/>
      <c r="C443" s="11">
        <v>2023</v>
      </c>
      <c r="D443" s="40">
        <f t="shared" si="77"/>
        <v>5944779.7999999998</v>
      </c>
      <c r="E443" s="40">
        <v>0</v>
      </c>
      <c r="F443" s="40">
        <v>5944779.7999999998</v>
      </c>
      <c r="G443" s="40">
        <v>0</v>
      </c>
      <c r="H443" s="40"/>
      <c r="I443" s="2"/>
    </row>
    <row r="444" spans="1:9" ht="21.75" customHeight="1" x14ac:dyDescent="0.25">
      <c r="A444" s="47"/>
      <c r="B444" s="47"/>
      <c r="C444" s="11">
        <v>2024</v>
      </c>
      <c r="D444" s="40">
        <v>6196932.9760000007</v>
      </c>
      <c r="E444" s="40">
        <v>0</v>
      </c>
      <c r="F444" s="40">
        <v>6196932.9760000007</v>
      </c>
      <c r="G444" s="40">
        <v>0</v>
      </c>
      <c r="H444" s="40"/>
      <c r="I444" s="2"/>
    </row>
    <row r="445" spans="1:9" ht="16.5" customHeight="1" x14ac:dyDescent="0.25">
      <c r="A445" s="21" t="s">
        <v>11</v>
      </c>
      <c r="B445" s="21"/>
      <c r="C445" s="20"/>
      <c r="D445" s="40">
        <f>SUM(D438:D444)</f>
        <v>40619272.846000001</v>
      </c>
      <c r="E445" s="40">
        <f t="shared" ref="E445:H445" si="78">SUM(E438:E444)</f>
        <v>0</v>
      </c>
      <c r="F445" s="40">
        <f t="shared" si="78"/>
        <v>40619272.846000001</v>
      </c>
      <c r="G445" s="40">
        <f t="shared" si="78"/>
        <v>0</v>
      </c>
      <c r="H445" s="40">
        <f t="shared" si="78"/>
        <v>0</v>
      </c>
      <c r="I445" s="2"/>
    </row>
    <row r="446" spans="1:9" ht="15.75" customHeight="1" outlineLevel="1" x14ac:dyDescent="0.25">
      <c r="A446" s="47" t="s">
        <v>66</v>
      </c>
      <c r="B446" s="47" t="s">
        <v>69</v>
      </c>
      <c r="C446" s="11">
        <v>2018</v>
      </c>
      <c r="D446" s="40">
        <v>5395033</v>
      </c>
      <c r="E446" s="40">
        <v>0</v>
      </c>
      <c r="F446" s="40">
        <v>5395033</v>
      </c>
      <c r="G446" s="40">
        <v>0</v>
      </c>
      <c r="H446" s="40">
        <v>0</v>
      </c>
      <c r="I446" s="2"/>
    </row>
    <row r="447" spans="1:9" ht="16.5" customHeight="1" outlineLevel="1" x14ac:dyDescent="0.25">
      <c r="A447" s="47"/>
      <c r="B447" s="47"/>
      <c r="C447" s="11">
        <v>2019</v>
      </c>
      <c r="D447" s="40">
        <v>5781434.3300000001</v>
      </c>
      <c r="E447" s="40">
        <v>0</v>
      </c>
      <c r="F447" s="40">
        <v>5781434.3300000001</v>
      </c>
      <c r="G447" s="40">
        <v>0</v>
      </c>
      <c r="H447" s="40">
        <v>0</v>
      </c>
      <c r="I447" s="2"/>
    </row>
    <row r="448" spans="1:9" ht="15.75" customHeight="1" outlineLevel="1" x14ac:dyDescent="0.25">
      <c r="A448" s="47"/>
      <c r="B448" s="47"/>
      <c r="C448" s="11">
        <v>2020</v>
      </c>
      <c r="D448" s="40">
        <f>SUM(E448:F448)</f>
        <v>6800236.5</v>
      </c>
      <c r="E448" s="40">
        <v>548725.1</v>
      </c>
      <c r="F448" s="40">
        <v>6251511.4000000004</v>
      </c>
      <c r="G448" s="40">
        <v>0</v>
      </c>
      <c r="H448" s="40">
        <v>0</v>
      </c>
      <c r="I448" s="2"/>
    </row>
    <row r="449" spans="1:9" ht="15" outlineLevel="1" x14ac:dyDescent="0.25">
      <c r="A449" s="47"/>
      <c r="B449" s="47"/>
      <c r="C449" s="11">
        <v>2021</v>
      </c>
      <c r="D449" s="40">
        <f>F449+H449</f>
        <v>21172636.739999998</v>
      </c>
      <c r="E449" s="40">
        <v>0</v>
      </c>
      <c r="F449" s="40">
        <v>5952260.04</v>
      </c>
      <c r="G449" s="40">
        <v>0</v>
      </c>
      <c r="H449" s="43">
        <v>15220376.699999999</v>
      </c>
      <c r="I449" s="2"/>
    </row>
    <row r="450" spans="1:9" ht="15" outlineLevel="1" x14ac:dyDescent="0.25">
      <c r="A450" s="47"/>
      <c r="B450" s="47"/>
      <c r="C450" s="11">
        <v>2022</v>
      </c>
      <c r="D450" s="40">
        <f t="shared" ref="D450:D451" si="79">F450+H450</f>
        <v>21047431.5</v>
      </c>
      <c r="E450" s="40">
        <v>0</v>
      </c>
      <c r="F450" s="40">
        <v>5066622.4000000004</v>
      </c>
      <c r="G450" s="40">
        <v>0</v>
      </c>
      <c r="H450" s="43">
        <v>15980809.1</v>
      </c>
      <c r="I450" s="2"/>
    </row>
    <row r="451" spans="1:9" ht="15" outlineLevel="1" x14ac:dyDescent="0.25">
      <c r="A451" s="47"/>
      <c r="B451" s="47"/>
      <c r="C451" s="11">
        <v>2023</v>
      </c>
      <c r="D451" s="40">
        <f t="shared" si="79"/>
        <v>22045677.399999999</v>
      </c>
      <c r="E451" s="40">
        <v>0</v>
      </c>
      <c r="F451" s="40">
        <v>5066622.4000000004</v>
      </c>
      <c r="G451" s="40">
        <v>0</v>
      </c>
      <c r="H451" s="43">
        <v>16979055</v>
      </c>
      <c r="I451" s="2"/>
    </row>
    <row r="452" spans="1:9" ht="25.5" customHeight="1" outlineLevel="1" x14ac:dyDescent="0.25">
      <c r="A452" s="47"/>
      <c r="B452" s="47"/>
      <c r="C452" s="11">
        <v>2024</v>
      </c>
      <c r="D452" s="40">
        <v>5269287.2960000001</v>
      </c>
      <c r="E452" s="40">
        <v>0</v>
      </c>
      <c r="F452" s="40">
        <v>5269287.2960000001</v>
      </c>
      <c r="G452" s="40">
        <v>0</v>
      </c>
      <c r="H452" s="40">
        <v>0</v>
      </c>
      <c r="I452" s="2"/>
    </row>
    <row r="453" spans="1:9" ht="15" outlineLevel="1" x14ac:dyDescent="0.25">
      <c r="A453" s="17" t="s">
        <v>11</v>
      </c>
      <c r="B453" s="17"/>
      <c r="C453" s="20"/>
      <c r="D453" s="40">
        <f>SUM(D446:D452)</f>
        <v>87511736.766000003</v>
      </c>
      <c r="E453" s="40">
        <f t="shared" ref="E453:H453" si="80">SUM(E446:E452)</f>
        <v>548725.1</v>
      </c>
      <c r="F453" s="40">
        <f t="shared" si="80"/>
        <v>38782770.865999997</v>
      </c>
      <c r="G453" s="40">
        <f t="shared" si="80"/>
        <v>0</v>
      </c>
      <c r="H453" s="40">
        <f t="shared" si="80"/>
        <v>48180240.799999997</v>
      </c>
      <c r="I453" s="2"/>
    </row>
    <row r="454" spans="1:9" ht="15.75" outlineLevel="1" x14ac:dyDescent="0.25">
      <c r="A454" s="48" t="s">
        <v>67</v>
      </c>
      <c r="B454" s="48" t="s">
        <v>6</v>
      </c>
      <c r="C454" s="11">
        <v>2018</v>
      </c>
      <c r="D454" s="40">
        <v>0</v>
      </c>
      <c r="E454" s="37"/>
      <c r="F454" s="40">
        <v>0</v>
      </c>
      <c r="G454" s="37"/>
      <c r="H454" s="37"/>
      <c r="I454" s="2"/>
    </row>
    <row r="455" spans="1:9" ht="15.75" outlineLevel="1" x14ac:dyDescent="0.25">
      <c r="A455" s="56"/>
      <c r="B455" s="56"/>
      <c r="C455" s="11">
        <v>2019</v>
      </c>
      <c r="D455" s="40">
        <v>0</v>
      </c>
      <c r="E455" s="37"/>
      <c r="F455" s="40">
        <v>0</v>
      </c>
      <c r="G455" s="37"/>
      <c r="H455" s="37"/>
      <c r="I455" s="2"/>
    </row>
    <row r="456" spans="1:9" ht="15.75" outlineLevel="1" x14ac:dyDescent="0.25">
      <c r="A456" s="56"/>
      <c r="B456" s="56"/>
      <c r="C456" s="11">
        <v>2020</v>
      </c>
      <c r="D456" s="40">
        <v>42000</v>
      </c>
      <c r="E456" s="37"/>
      <c r="F456" s="40">
        <v>42000</v>
      </c>
      <c r="G456" s="37"/>
      <c r="H456" s="37"/>
      <c r="I456" s="2"/>
    </row>
    <row r="457" spans="1:9" ht="15.75" outlineLevel="1" x14ac:dyDescent="0.25">
      <c r="A457" s="56"/>
      <c r="B457" s="56"/>
      <c r="C457" s="11">
        <v>2021</v>
      </c>
      <c r="D457" s="40">
        <v>43680</v>
      </c>
      <c r="E457" s="37"/>
      <c r="F457" s="40">
        <v>43680</v>
      </c>
      <c r="G457" s="37"/>
      <c r="H457" s="37"/>
      <c r="I457" s="2"/>
    </row>
    <row r="458" spans="1:9" ht="15.75" outlineLevel="1" x14ac:dyDescent="0.25">
      <c r="A458" s="56"/>
      <c r="B458" s="56"/>
      <c r="C458" s="11">
        <v>2022</v>
      </c>
      <c r="D458" s="40">
        <v>43680</v>
      </c>
      <c r="E458" s="37"/>
      <c r="F458" s="40">
        <v>43680</v>
      </c>
      <c r="G458" s="37"/>
      <c r="H458" s="37"/>
      <c r="I458" s="2"/>
    </row>
    <row r="459" spans="1:9" ht="15.75" outlineLevel="1" x14ac:dyDescent="0.25">
      <c r="A459" s="56"/>
      <c r="B459" s="56"/>
      <c r="C459" s="11">
        <v>2023</v>
      </c>
      <c r="D459" s="40">
        <v>43680</v>
      </c>
      <c r="E459" s="37"/>
      <c r="F459" s="40">
        <v>43680</v>
      </c>
      <c r="G459" s="37"/>
      <c r="H459" s="37"/>
      <c r="I459" s="2"/>
    </row>
    <row r="460" spans="1:9" ht="15.75" outlineLevel="1" x14ac:dyDescent="0.25">
      <c r="A460" s="49"/>
      <c r="B460" s="49"/>
      <c r="C460" s="11">
        <v>2024</v>
      </c>
      <c r="D460" s="40">
        <v>0</v>
      </c>
      <c r="E460" s="37"/>
      <c r="F460" s="40">
        <v>0</v>
      </c>
      <c r="G460" s="37"/>
      <c r="H460" s="37"/>
      <c r="I460" s="2"/>
    </row>
    <row r="461" spans="1:9" ht="15" outlineLevel="1" x14ac:dyDescent="0.25">
      <c r="A461" s="21" t="s">
        <v>11</v>
      </c>
      <c r="B461" s="21"/>
      <c r="C461" s="20"/>
      <c r="D461" s="40">
        <f>SUM(D454:D460)</f>
        <v>173040</v>
      </c>
      <c r="E461" s="40">
        <f t="shared" ref="E461:H461" si="81">SUM(E454:E460)</f>
        <v>0</v>
      </c>
      <c r="F461" s="40">
        <f t="shared" si="81"/>
        <v>173040</v>
      </c>
      <c r="G461" s="40">
        <f t="shared" si="81"/>
        <v>0</v>
      </c>
      <c r="H461" s="40">
        <f t="shared" si="81"/>
        <v>0</v>
      </c>
      <c r="I461" s="2"/>
    </row>
    <row r="462" spans="1:9" ht="15.75" customHeight="1" outlineLevel="1" x14ac:dyDescent="0.25">
      <c r="I462" s="2"/>
    </row>
    <row r="463" spans="1:9" ht="15" outlineLevel="1" x14ac:dyDescent="0.25">
      <c r="I463" s="2"/>
    </row>
    <row r="464" spans="1:9" ht="15" customHeight="1" outlineLevel="1" x14ac:dyDescent="0.25">
      <c r="I464" s="2"/>
    </row>
    <row r="465" spans="9:9" ht="15" outlineLevel="1" x14ac:dyDescent="0.25">
      <c r="I465" s="2"/>
    </row>
    <row r="466" spans="9:9" ht="15" outlineLevel="1" x14ac:dyDescent="0.25">
      <c r="I466" s="2"/>
    </row>
    <row r="467" spans="9:9" ht="15" outlineLevel="1" x14ac:dyDescent="0.25">
      <c r="I467" s="2"/>
    </row>
    <row r="468" spans="9:9" ht="15" outlineLevel="1" x14ac:dyDescent="0.25">
      <c r="I468" s="2"/>
    </row>
    <row r="469" spans="9:9" ht="15.75" customHeight="1" outlineLevel="1" x14ac:dyDescent="0.25">
      <c r="I469" s="2"/>
    </row>
    <row r="470" spans="9:9" ht="15" outlineLevel="1" x14ac:dyDescent="0.25">
      <c r="I470" s="2"/>
    </row>
    <row r="471" spans="9:9" ht="15" x14ac:dyDescent="0.25"/>
    <row r="472" spans="9:9" ht="15" x14ac:dyDescent="0.25"/>
    <row r="473" spans="9:9" ht="15" x14ac:dyDescent="0.25"/>
    <row r="474" spans="9:9" ht="15" x14ac:dyDescent="0.25"/>
    <row r="475" spans="9:9" ht="15" x14ac:dyDescent="0.25"/>
  </sheetData>
  <mergeCells count="125">
    <mergeCell ref="B302:B307"/>
    <mergeCell ref="A199:A205"/>
    <mergeCell ref="B383:B390"/>
    <mergeCell ref="B392:B405"/>
    <mergeCell ref="B353:B365"/>
    <mergeCell ref="A353:A365"/>
    <mergeCell ref="A392:A404"/>
    <mergeCell ref="A7:A19"/>
    <mergeCell ref="A383:A390"/>
    <mergeCell ref="A346:A351"/>
    <mergeCell ref="B346:B351"/>
    <mergeCell ref="A367:A368"/>
    <mergeCell ref="B367:B368"/>
    <mergeCell ref="A370:A373"/>
    <mergeCell ref="B370:B373"/>
    <mergeCell ref="A325:A330"/>
    <mergeCell ref="A79:A84"/>
    <mergeCell ref="A308:A313"/>
    <mergeCell ref="A331:A337"/>
    <mergeCell ref="B331:B337"/>
    <mergeCell ref="B325:B330"/>
    <mergeCell ref="A176:A182"/>
    <mergeCell ref="A296:A301"/>
    <mergeCell ref="A302:A307"/>
    <mergeCell ref="B284:B289"/>
    <mergeCell ref="B379:B381"/>
    <mergeCell ref="B296:B301"/>
    <mergeCell ref="B278:B283"/>
    <mergeCell ref="B272:B277"/>
    <mergeCell ref="A266:A271"/>
    <mergeCell ref="B266:B271"/>
    <mergeCell ref="B290:B295"/>
    <mergeCell ref="A56:A58"/>
    <mergeCell ref="B56:B58"/>
    <mergeCell ref="A207:A265"/>
    <mergeCell ref="B207:B265"/>
    <mergeCell ref="A272:A277"/>
    <mergeCell ref="A152:A158"/>
    <mergeCell ref="B152:B158"/>
    <mergeCell ref="B160:B166"/>
    <mergeCell ref="A168:A174"/>
    <mergeCell ref="A160:A166"/>
    <mergeCell ref="A137:A143"/>
    <mergeCell ref="B137:B143"/>
    <mergeCell ref="A129:A135"/>
    <mergeCell ref="B129:B135"/>
    <mergeCell ref="A122:A128"/>
    <mergeCell ref="B122:B128"/>
    <mergeCell ref="A115:A121"/>
    <mergeCell ref="A454:A460"/>
    <mergeCell ref="B454:B460"/>
    <mergeCell ref="A430:A436"/>
    <mergeCell ref="B430:B436"/>
    <mergeCell ref="A409:A414"/>
    <mergeCell ref="B409:B414"/>
    <mergeCell ref="A438:A444"/>
    <mergeCell ref="B438:B444"/>
    <mergeCell ref="A416:A421"/>
    <mergeCell ref="B416:B421"/>
    <mergeCell ref="A446:A452"/>
    <mergeCell ref="B446:B452"/>
    <mergeCell ref="A423:A428"/>
    <mergeCell ref="B423:B428"/>
    <mergeCell ref="B37:B43"/>
    <mergeCell ref="A37:A43"/>
    <mergeCell ref="A29:A35"/>
    <mergeCell ref="B29:B35"/>
    <mergeCell ref="A1:H1"/>
    <mergeCell ref="A3:H3"/>
    <mergeCell ref="A4:A5"/>
    <mergeCell ref="B4:B5"/>
    <mergeCell ref="C4:C5"/>
    <mergeCell ref="D4:H4"/>
    <mergeCell ref="A2:H2"/>
    <mergeCell ref="B21:B28"/>
    <mergeCell ref="B7:B20"/>
    <mergeCell ref="A21:A27"/>
    <mergeCell ref="A45:A51"/>
    <mergeCell ref="B45:B51"/>
    <mergeCell ref="A66:A71"/>
    <mergeCell ref="B66:B71"/>
    <mergeCell ref="A86:A91"/>
    <mergeCell ref="B86:B91"/>
    <mergeCell ref="A290:A295"/>
    <mergeCell ref="A99:A105"/>
    <mergeCell ref="B99:B105"/>
    <mergeCell ref="A93:A97"/>
    <mergeCell ref="B93:B97"/>
    <mergeCell ref="B115:B121"/>
    <mergeCell ref="A73:A78"/>
    <mergeCell ref="B73:B78"/>
    <mergeCell ref="B79:B84"/>
    <mergeCell ref="A107:A113"/>
    <mergeCell ref="B107:B113"/>
    <mergeCell ref="A60:A65"/>
    <mergeCell ref="B60:B65"/>
    <mergeCell ref="A53:A54"/>
    <mergeCell ref="B53:B54"/>
    <mergeCell ref="B168:B174"/>
    <mergeCell ref="A278:A283"/>
    <mergeCell ref="A284:A289"/>
    <mergeCell ref="I409:I414"/>
    <mergeCell ref="I56:I58"/>
    <mergeCell ref="I60:I63"/>
    <mergeCell ref="I73:I78"/>
    <mergeCell ref="I86:I91"/>
    <mergeCell ref="I266:I271"/>
    <mergeCell ref="A315:A321"/>
    <mergeCell ref="B315:B321"/>
    <mergeCell ref="A144:A150"/>
    <mergeCell ref="B144:B150"/>
    <mergeCell ref="A406:A407"/>
    <mergeCell ref="B406:B407"/>
    <mergeCell ref="A379:A381"/>
    <mergeCell ref="A374:A377"/>
    <mergeCell ref="B374:B377"/>
    <mergeCell ref="B308:B313"/>
    <mergeCell ref="A339:A344"/>
    <mergeCell ref="B339:B344"/>
    <mergeCell ref="B199:B205"/>
    <mergeCell ref="A191:A197"/>
    <mergeCell ref="B191:B197"/>
    <mergeCell ref="B176:B182"/>
    <mergeCell ref="A184:A189"/>
    <mergeCell ref="B184:B189"/>
  </mergeCells>
  <phoneticPr fontId="6" type="noConversion"/>
  <printOptions horizontalCentered="1"/>
  <pageMargins left="0.25" right="0.25" top="0.75" bottom="0.75" header="0.3" footer="0.3"/>
  <pageSetup paperSize="9" scale="77" fitToHeight="0" orientation="landscape" r:id="rId1"/>
  <rowBreaks count="5" manualBreakCount="5">
    <brk id="52" max="16383" man="1"/>
    <brk id="114" max="16383" man="1"/>
    <brk id="183" max="16383" man="1"/>
    <brk id="324" max="16383" man="1"/>
    <brk id="4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plan3.lokz</dc:creator>
  <cp:lastModifiedBy>Мария Андреевна Кожевникова</cp:lastModifiedBy>
  <cp:lastPrinted>2020-10-28T11:33:31Z</cp:lastPrinted>
  <dcterms:created xsi:type="dcterms:W3CDTF">2015-11-13T07:13:31Z</dcterms:created>
  <dcterms:modified xsi:type="dcterms:W3CDTF">2021-06-04T14:40:55Z</dcterms:modified>
</cp:coreProperties>
</file>